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60" activeTab="0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TGTSCD" sheetId="6" r:id="rId6"/>
    <sheet name="DTTCDH" sheetId="7" r:id="rId7"/>
    <sheet name="TGVCSH" sheetId="8" r:id="rId8"/>
    <sheet name="thue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<sst xmlns="http://schemas.openxmlformats.org/spreadsheetml/2006/main" count="1246" uniqueCount="823">
  <si>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</si>
  <si>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</si>
  <si>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</si>
  <si>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</si>
  <si>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</si>
  <si>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</si>
  <si>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</si>
  <si>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</si>
  <si>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</si>
  <si>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</si>
  <si>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</si>
  <si>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</si>
  <si>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</si>
  <si>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</si>
  <si>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</si>
  <si>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</si>
  <si>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</si>
  <si>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</si>
  <si>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</si>
  <si>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</si>
  <si>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</si>
  <si>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</si>
  <si>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</si>
  <si>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11.228.868.710®ång</t>
    </r>
  </si>
  <si>
    <r>
      <t xml:space="preserve"> - Nguyªn gi¸ TSC§ cuèi kú ®· khÊu hao hÕt nh­ng vÉn cßn sö dông:</t>
    </r>
    <r>
      <rPr>
        <b/>
        <sz val="11"/>
        <rFont val=".VnTime"/>
        <family val="2"/>
      </rPr>
      <t>3.167.856.912®ång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</si>
  <si>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</si>
  <si>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</si>
  <si>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</si>
  <si>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</si>
  <si>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</si>
  <si>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>QuÝ 1 N¨m 2013</t>
  </si>
  <si>
    <t>(T¹i ngµy 31/03/2013)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</si>
  <si>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</si>
  <si>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</si>
  <si>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</si>
  <si>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</si>
  <si>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</si>
  <si>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</si>
  <si>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</si>
  <si>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</si>
  <si>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</si>
  <si>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</si>
  <si>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</si>
  <si>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</si>
  <si>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</si>
  <si>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</si>
  <si>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</si>
  <si>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</si>
  <si>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</si>
  <si>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</si>
  <si>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</si>
  <si>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</si>
  <si>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</si>
  <si>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</si>
  <si>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</si>
  <si>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</si>
  <si>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</si>
  <si>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</si>
  <si>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</si>
  <si>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</si>
  <si>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</si>
  <si>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</si>
  <si>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</si>
  <si>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</si>
  <si>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</si>
  <si>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</si>
  <si>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</si>
  <si>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</si>
  <si>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</si>
  <si>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</si>
  <si>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</si>
  <si>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</si>
  <si>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</si>
  <si>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</si>
  <si>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</si>
  <si>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</si>
  <si>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</si>
  <si>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</si>
  <si>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</si>
  <si>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</si>
  <si>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</si>
  <si>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</si>
  <si>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</si>
  <si>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</si>
  <si>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</si>
  <si>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</si>
  <si>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</si>
  <si>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</si>
  <si>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</si>
  <si>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</si>
  <si>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</si>
  <si>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</si>
  <si>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</si>
  <si>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</si>
  <si>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</si>
  <si>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</si>
  <si>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</si>
  <si>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</si>
  <si>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</si>
  <si>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</si>
  <si>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</si>
  <si>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</si>
  <si>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</si>
  <si>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</si>
  <si>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</si>
  <si>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</si>
  <si>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</si>
  <si>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</si>
  <si>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</si>
  <si>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</si>
  <si>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</si>
  <si>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</si>
  <si>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</si>
  <si>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</si>
  <si>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</si>
  <si>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</si>
  <si>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</si>
  <si>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</si>
  <si>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</si>
  <si>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</si>
  <si>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</si>
  <si>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</si>
  <si>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</si>
  <si>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</si>
  <si>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</si>
  <si>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</si>
  <si>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</si>
  <si>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</si>
  <si>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</si>
  <si>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</si>
  <si>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</si>
  <si>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</si>
  <si>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</si>
  <si>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</si>
  <si>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</si>
  <si>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</si>
  <si>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</si>
  <si>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</si>
  <si>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</si>
  <si>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</si>
  <si>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</si>
  <si>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</si>
  <si>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</si>
  <si>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</si>
  <si>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</si>
  <si>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</si>
  <si>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</si>
  <si>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</si>
  <si>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</si>
  <si>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</si>
  <si>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</si>
  <si>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</si>
  <si>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</si>
  <si>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</si>
  <si>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</si>
  <si>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</si>
  <si>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</si>
  <si>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</si>
  <si>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</si>
  <si>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</si>
  <si>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</si>
  <si>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</si>
  <si>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</si>
  <si>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</si>
  <si>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</si>
  <si>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</si>
  <si>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</si>
  <si>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</si>
  <si>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</si>
  <si>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</si>
  <si>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</si>
  <si>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</si>
  <si>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</si>
  <si>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</si>
  <si>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</si>
  <si>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</si>
  <si>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</si>
  <si>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</si>
  <si>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</si>
  <si>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</si>
  <si>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</si>
  <si>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</si>
  <si>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</si>
  <si>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</si>
  <si>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</si>
  <si>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</si>
  <si>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</si>
  <si>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</si>
  <si>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</si>
  <si>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</si>
  <si>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</si>
  <si>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</si>
  <si>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</si>
  <si>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</si>
  <si>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</si>
  <si>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</si>
  <si>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</si>
  <si>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</si>
  <si>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</si>
  <si>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</si>
  <si>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</si>
  <si>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</si>
  <si>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</si>
  <si>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</si>
  <si>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</si>
  <si>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</si>
  <si>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</si>
  <si>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</si>
  <si>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</si>
  <si>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</si>
  <si>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</si>
  <si>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</si>
  <si>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</si>
  <si>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</si>
  <si>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</si>
  <si>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</si>
  <si>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</si>
  <si>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</si>
  <si>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</si>
  <si>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</si>
  <si>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</si>
  <si>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</si>
  <si>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</si>
  <si>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</si>
  <si>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</si>
  <si>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</si>
  <si>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</si>
  <si>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</si>
  <si>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</si>
  <si>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</si>
  <si>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</si>
  <si>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</si>
  <si>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</si>
  <si>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         LËp ngµy         th¸ng          n¨m 2013</t>
  </si>
  <si>
    <t>Ng­êi lËp                               KÕ to¸n tr­ëng</t>
  </si>
  <si>
    <t xml:space="preserve">           Tæng gi¸m ®èc</t>
  </si>
  <si>
    <t>cuèi n¨m</t>
  </si>
  <si>
    <t>MÉu sè B02a-DN</t>
  </si>
  <si>
    <t>Ban hµnh theo Q§sè 15/2006/Q§-BTC ngµy 20/03/2006 cña Bé tr­ëng BTC</t>
  </si>
  <si>
    <t xml:space="preserve">kÕt qu¶ ho¹t ®éng s¶n xuÊt kinh doanh </t>
  </si>
  <si>
    <t>QuÝ 1 n¨m 2013</t>
  </si>
  <si>
    <t xml:space="preserve"> §¬n vÞ tÝnh : §ång VN</t>
  </si>
  <si>
    <t xml:space="preserve">chØ tiªu </t>
  </si>
  <si>
    <t xml:space="preserve">m· sè </t>
  </si>
  <si>
    <t>Quý 1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</si>
  <si>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</si>
  <si>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</si>
  <si>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</si>
  <si>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</si>
  <si>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</si>
  <si>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</si>
  <si>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</si>
  <si>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</si>
  <si>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</si>
  <si>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</si>
  <si>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</si>
  <si>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</si>
  <si>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</si>
  <si>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</si>
  <si>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</si>
  <si>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</si>
  <si>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</si>
  <si>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</si>
  <si>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</si>
  <si>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</si>
  <si>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</si>
  <si>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</si>
  <si>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</si>
  <si>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</si>
  <si>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</si>
  <si>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</si>
  <si>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</si>
  <si>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</si>
  <si>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</si>
  <si>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</si>
  <si>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</si>
  <si>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</si>
  <si>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</si>
  <si>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</si>
  <si>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</si>
  <si>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</si>
  <si>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</si>
  <si>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</si>
  <si>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</si>
  <si>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</si>
  <si>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</si>
  <si>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</si>
  <si>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</si>
  <si>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</si>
  <si>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</si>
  <si>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</si>
  <si>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</si>
  <si>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</si>
  <si>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</si>
  <si>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</si>
  <si>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</si>
  <si>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</si>
  <si>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</si>
  <si>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</si>
  <si>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</si>
  <si>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                                 LËp, ngµy         th¸ng          n¨m 2013</t>
  </si>
  <si>
    <t xml:space="preserve">         Ng­êi lËp                                                        KÕ to¸n tr­ëng</t>
  </si>
  <si>
    <t xml:space="preserve">         Tæng gi¸m ®èc</t>
  </si>
  <si>
    <t>(Ban hµnh theo Q§ sè 15/2006/Q§-BTC</t>
  </si>
  <si>
    <t>ngµy 20/03/2006 cña Bé tr­ëng BTC)</t>
  </si>
  <si>
    <t>Cty cæ phÇn vËn t¶i vµ dÞch vô Petrolimex HP</t>
  </si>
  <si>
    <t>MÉu sè B03 - DN</t>
  </si>
  <si>
    <t>(Ban hµnh theo Q§ sè15/2006/Q§-BTC</t>
  </si>
  <si>
    <t>Ngµy 20/03/2006 cña Bé tr­ëng BTC)</t>
  </si>
  <si>
    <t>b¸o c¸o L­u chuyÓn tiÒn tÖ</t>
  </si>
  <si>
    <t>( Theo ph­¬ng ph¸p gi¸n tiÕp)</t>
  </si>
  <si>
    <t xml:space="preserve"> QuÝ 1 n¨m 2013</t>
  </si>
  <si>
    <t>M· sè</t>
  </si>
  <si>
    <t>Luü kÕ tõ ®Çu n¨m ®Õn cuèi quý nµy</t>
  </si>
  <si>
    <t>QuÝ 1 n¨m nay</t>
  </si>
  <si>
    <t>QuÝ 1 n¨m tr­íc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</si>
  <si>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</si>
  <si>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</si>
  <si>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</si>
  <si>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</si>
  <si>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</si>
  <si>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</si>
  <si>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</si>
  <si>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</si>
  <si>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</si>
  <si>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</si>
  <si>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</si>
  <si>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</si>
  <si>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</si>
  <si>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</si>
  <si>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</si>
  <si>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</si>
  <si>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</si>
  <si>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</si>
  <si>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</si>
  <si>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</si>
  <si>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</si>
  <si>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</si>
  <si>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</si>
  <si>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</si>
  <si>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</si>
  <si>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</si>
  <si>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</si>
  <si>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</si>
  <si>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</si>
  <si>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</si>
  <si>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</si>
  <si>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</si>
  <si>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</si>
  <si>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</si>
  <si>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</si>
  <si>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</si>
  <si>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</si>
  <si>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</si>
  <si>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</si>
  <si>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</si>
  <si>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</si>
  <si>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</si>
  <si>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</si>
  <si>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</si>
  <si>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</si>
  <si>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</si>
  <si>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</si>
  <si>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</si>
  <si>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</si>
  <si>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</si>
  <si>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</si>
  <si>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</si>
  <si>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</si>
  <si>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>LËp, ngµy         th¸ng         n¨m 2013</t>
  </si>
  <si>
    <t xml:space="preserve">       Ng­êi lËp                                 KÕ to¸n tr­ëng</t>
  </si>
  <si>
    <t>Tæng gi¸m ®èc</t>
  </si>
  <si>
    <t>+</t>
  </si>
  <si>
    <t>-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</si>
  <si>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</si>
  <si>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</si>
  <si>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</si>
  <si>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</si>
  <si>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</si>
  <si>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</si>
  <si>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</si>
  <si>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</si>
  <si>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</si>
  <si>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</si>
  <si>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01/01/2012 - KÕt thóc 31/12/2012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</si>
  <si>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</si>
  <si>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</si>
  <si>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tr­ëng</t>
  </si>
  <si>
    <t xml:space="preserve"> BTC, th«ng t­ 244/2009/TT-BTC ngµy 31/12/2009 h­íng dÉn söa ®æi bæ sung chÕ ®é kÕ to¸n DN </t>
  </si>
  <si>
    <t xml:space="preserve"> 2 - Tuyªn bè vÒ viÖc tu©n thñ chuÈn mùc kÕ to¸n vµ chÕ ®é kÕ to¸n: ¸p dông chuÈn mùc  kÕ to¸n </t>
  </si>
  <si>
    <t>ViÖt Nam do Bé tµi chÝnh ban hµnh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</si>
  <si>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</si>
  <si>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</si>
  <si>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</si>
  <si>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</si>
  <si>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</si>
  <si>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</si>
  <si>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</si>
  <si>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</si>
  <si>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</si>
  <si>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</si>
  <si>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</si>
  <si>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</si>
  <si>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</si>
  <si>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</si>
  <si>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</si>
  <si>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</si>
  <si>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</si>
  <si>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</si>
  <si>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</si>
  <si>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</si>
  <si>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</si>
  <si>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</si>
  <si>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</si>
  <si>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</si>
  <si>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</si>
  <si>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</si>
  <si>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</si>
  <si>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</si>
  <si>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</si>
  <si>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</si>
  <si>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</si>
  <si>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</si>
  <si>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</si>
  <si>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</si>
  <si>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</si>
  <si>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</si>
  <si>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</si>
  <si>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</si>
  <si>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</si>
  <si>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</si>
  <si>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</si>
  <si>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</si>
  <si>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</si>
  <si>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</si>
  <si>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</si>
  <si>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</si>
  <si>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</si>
  <si>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</si>
  <si>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</si>
  <si>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</si>
  <si>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</si>
  <si>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</si>
  <si>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</si>
  <si>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</si>
  <si>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</si>
  <si>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</si>
  <si>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</si>
  <si>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</si>
  <si>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</si>
  <si>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</si>
  <si>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</si>
  <si>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 ®Çu t­ tµi chÝnh ng¾n h¹n (Phô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</si>
  <si>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</si>
  <si>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</si>
  <si>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</si>
  <si>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</si>
  <si>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</si>
  <si>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</si>
  <si>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</si>
  <si>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</si>
  <si>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</si>
  <si>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</si>
  <si>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</si>
  <si>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</si>
  <si>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</si>
  <si>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</si>
  <si>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</si>
  <si>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</si>
  <si>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</si>
  <si>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</si>
  <si>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</si>
  <si>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</si>
  <si>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</si>
  <si>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</si>
  <si>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</si>
  <si>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</si>
  <si>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</si>
  <si>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</si>
  <si>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</si>
  <si>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</si>
  <si>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</si>
  <si>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</si>
  <si>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</si>
  <si>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</si>
  <si>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</si>
  <si>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</si>
  <si>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</si>
  <si>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</si>
  <si>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</si>
  <si>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</si>
  <si>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</si>
  <si>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</si>
  <si>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</si>
  <si>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</si>
  <si>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</si>
  <si>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</si>
  <si>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</si>
  <si>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</si>
  <si>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</si>
  <si>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</si>
  <si>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</si>
  <si>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</si>
  <si>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</si>
  <si>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</si>
  <si>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</si>
  <si>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</si>
  <si>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</si>
  <si>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</si>
  <si>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</si>
  <si>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</si>
  <si>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</si>
  <si>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</si>
  <si>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</si>
  <si>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</si>
  <si>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</si>
  <si>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</si>
  <si>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</si>
  <si>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</si>
  <si>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</si>
  <si>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</si>
  <si>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</si>
  <si>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</si>
  <si>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</si>
  <si>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</si>
  <si>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</si>
  <si>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</si>
  <si>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</si>
  <si>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</si>
  <si>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</si>
  <si>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</si>
  <si>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</si>
  <si>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</si>
  <si>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</si>
  <si>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</si>
  <si>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</si>
  <si>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</si>
  <si>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</si>
  <si>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</si>
  <si>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</si>
  <si>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</si>
  <si>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</si>
  <si>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</si>
  <si>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</si>
  <si>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</si>
  <si>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</si>
  <si>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</si>
  <si>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</si>
  <si>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</si>
  <si>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</si>
  <si>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</si>
  <si>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</si>
  <si>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</si>
  <si>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</si>
  <si>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</si>
  <si>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</si>
  <si>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</si>
  <si>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</si>
  <si>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</si>
  <si>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</si>
  <si>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Quý 1/2012</t>
  </si>
  <si>
    <t>Vèn ®Çu t­ cña chñ së h÷u</t>
  </si>
  <si>
    <t>Vèn gãp ®Çu n¨m</t>
  </si>
  <si>
    <t>Vèn gãp t¨ng trong quý</t>
  </si>
  <si>
    <t>Vèn gãp gi¶m trong quý</t>
  </si>
  <si>
    <t>Vèn gãp cuèi quý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</si>
  <si>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</si>
  <si>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</si>
  <si>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</si>
  <si>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</si>
  <si>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</si>
  <si>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</si>
  <si>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</si>
  <si>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</si>
  <si>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</si>
  <si>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</si>
  <si>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</si>
  <si>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</si>
  <si>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</si>
  <si>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</si>
  <si>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</si>
  <si>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</si>
  <si>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</si>
  <si>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</si>
  <si>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</si>
  <si>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</si>
  <si>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</si>
  <si>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</si>
  <si>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</si>
  <si>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</si>
  <si>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</si>
  <si>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</si>
  <si>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</si>
  <si>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</si>
  <si>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</si>
  <si>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</si>
  <si>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</si>
  <si>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</si>
  <si>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</si>
  <si>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</si>
  <si>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</si>
  <si>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</si>
  <si>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</si>
  <si>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</si>
  <si>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</si>
  <si>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</si>
  <si>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</si>
  <si>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</si>
  <si>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</si>
  <si>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Quý 1/2013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</si>
  <si>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</si>
  <si>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</si>
  <si>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</si>
  <si>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</si>
  <si>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</si>
  <si>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</si>
  <si>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</si>
  <si>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</si>
  <si>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</si>
  <si>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</si>
  <si>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</si>
  <si>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</si>
  <si>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</si>
  <si>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</si>
  <si>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</si>
  <si>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</si>
  <si>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</si>
  <si>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</si>
  <si>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</si>
  <si>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</si>
  <si>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</si>
  <si>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</si>
  <si>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</si>
  <si>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</si>
  <si>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</si>
  <si>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</si>
  <si>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</si>
  <si>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</si>
  <si>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</si>
  <si>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</si>
  <si>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</si>
  <si>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</si>
  <si>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</si>
  <si>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</si>
  <si>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</si>
  <si>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</si>
  <si>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</si>
  <si>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</si>
  <si>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</si>
  <si>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</si>
  <si>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</si>
  <si>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</si>
  <si>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</si>
  <si>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</si>
  <si>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C.phÝ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</si>
  <si>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</si>
  <si>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</si>
  <si>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</si>
  <si>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</si>
  <si>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</si>
  <si>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</si>
  <si>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</si>
  <si>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</si>
  <si>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</si>
  <si>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</si>
  <si>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</si>
  <si>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</si>
  <si>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</si>
  <si>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</si>
  <si>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</si>
  <si>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</si>
  <si>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</si>
  <si>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</si>
  <si>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</si>
  <si>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</si>
  <si>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</si>
  <si>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</si>
  <si>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</si>
  <si>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</si>
  <si>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</si>
  <si>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</si>
  <si>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</si>
  <si>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</si>
  <si>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</si>
  <si>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</si>
  <si>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</si>
  <si>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</si>
  <si>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</si>
  <si>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</si>
  <si>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</si>
  <si>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</si>
  <si>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</si>
  <si>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</si>
  <si>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</si>
  <si>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</si>
  <si>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</si>
  <si>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</si>
  <si>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</si>
  <si>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</si>
  <si>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</si>
  <si>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</si>
  <si>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</si>
  <si>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</si>
  <si>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</si>
  <si>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</si>
  <si>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</si>
  <si>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</si>
  <si>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>Tr¶ cæ tøc</t>
  </si>
  <si>
    <t xml:space="preserve"> - Sè d­ víi c¸c bªn liªn quan</t>
  </si>
  <si>
    <t>31/03/2013</t>
  </si>
  <si>
    <t>01/01/2013</t>
  </si>
  <si>
    <t xml:space="preserve"> C¸c kho¶n ph¶i thu:</t>
  </si>
  <si>
    <t xml:space="preserve">  + TËp ®oµn X¨ng dÇu ViÖt Nam</t>
  </si>
  <si>
    <t xml:space="preserve"> C¸c kho¶n ph¶i tr¶: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</si>
  <si>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</si>
  <si>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</si>
  <si>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</si>
  <si>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</si>
  <si>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</si>
  <si>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</si>
  <si>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</si>
  <si>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</si>
  <si>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</si>
  <si>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 xml:space="preserve">                                                                                    LËp ngµy           th¸ng          n¨m 2013</t>
  </si>
  <si>
    <t>Ng­êi lËp                       KÕ to¸n tr­ëng                    Tæng gi¸m ®èc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</si>
  <si>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</si>
  <si>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</si>
  <si>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</si>
  <si>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</si>
  <si>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</si>
  <si>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</si>
  <si>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</si>
  <si>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</si>
  <si>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</si>
  <si>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</si>
  <si>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</si>
  <si>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</si>
  <si>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</si>
  <si>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</si>
  <si>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</si>
  <si>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</si>
  <si>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</si>
  <si>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</si>
  <si>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</si>
  <si>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</si>
  <si>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</si>
  <si>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</si>
  <si>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 xml:space="preserve"> C¸c kho¶n ®Çu t­ tµi chÝnh dµi h¹n</t>
  </si>
  <si>
    <t>kho¶n môc</t>
  </si>
  <si>
    <t>Cuèi n¨m</t>
  </si>
  <si>
    <t>Sè l­îng</t>
  </si>
  <si>
    <t>Gi¸ trÞ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</si>
  <si>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</si>
  <si>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</si>
  <si>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</si>
  <si>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</si>
  <si>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</si>
  <si>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</si>
  <si>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</si>
  <si>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</si>
  <si>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>+VÒ gi¸ trÞ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</si>
  <si>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</si>
  <si>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</si>
  <si>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</si>
  <si>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</si>
  <si>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</si>
  <si>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</si>
  <si>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</si>
  <si>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</si>
  <si>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</si>
  <si>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</si>
  <si>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</si>
  <si>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</si>
  <si>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</si>
  <si>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</si>
  <si>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</si>
  <si>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</si>
  <si>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</si>
  <si>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</si>
  <si>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B¸o c¸o kÕt qu¶ bé phËn cho kú tµi chÝnh kÕt thóc ngµy 31 th¸ng 03 n¨m 2012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</si>
  <si>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</si>
  <si>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</si>
  <si>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</si>
  <si>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</si>
  <si>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</si>
  <si>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</si>
  <si>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</si>
  <si>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</si>
  <si>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</si>
  <si>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</si>
  <si>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</si>
  <si>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</si>
  <si>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</si>
  <si>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</si>
  <si>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</si>
  <si>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</si>
  <si>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</si>
  <si>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B¸o c¸o kÕt qu¶ bé phËn cho kú tµi chÝnh kÕt thóc ngµy 31 th¸ng 03 n¨m 2013</t>
  </si>
  <si>
    <t xml:space="preserve">Tµi s¶n bé phËn vµ nî bé phËn cho kú tµi chÝnh kÕt thóc ngµy 31 th¸ng 03 n¨m 2012 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</si>
  <si>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</si>
  <si>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</si>
  <si>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</si>
  <si>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</si>
  <si>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</si>
  <si>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</si>
  <si>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</si>
  <si>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</si>
  <si>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</si>
  <si>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</si>
  <si>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tr¶*</t>
  </si>
  <si>
    <t xml:space="preserve">Tµi s¶n bé phËn vµ nî bé phËn cho kú tµi chÝnh kÕt thóc ngµy 31 th¸ng 03 n¨m 2013 </t>
  </si>
  <si>
    <t xml:space="preserve">   * ChØ tiªu nµy ®­îc tr×nh bµy bao gåm c¶ quü khen th­ëng phóc lîi</t>
  </si>
  <si>
    <t>C«ng Ty CP VËn T¶i Vµ DÞch Vô Petrolimex  H¶i Phßng</t>
  </si>
  <si>
    <t>T×nh h×nh thùc hiÖn nghÜa vô víi Nhµ n­íc</t>
  </si>
  <si>
    <t>Tõ ngµy: 01/01/2013 ®Õn ngµy: 31/03/2013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</si>
  <si>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</si>
  <si>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</si>
  <si>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</si>
  <si>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</si>
  <si>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</si>
  <si>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</si>
  <si>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</si>
  <si>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 xml:space="preserve">  1. ThuÕ GTGT hµng b¸n néi ®Þa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</si>
</sst>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Rp&quot;#,##0_);\(&quot;Rp&quot;#,##0\)"/>
    <numFmt numFmtId="195" formatCode="&quot;Rp&quot;#,##0_);[Red]\(&quot;Rp&quot;#,##0\)"/>
    <numFmt numFmtId="196" formatCode="&quot;Rp&quot;#,##0.00_);\(&quot;Rp&quot;#,##0.00\)"/>
    <numFmt numFmtId="197" formatCode="&quot;Rp&quot;#,##0.00_);[Red]\(&quot;Rp&quot;#,##0.00\)"/>
    <numFmt numFmtId="198" formatCode="_(&quot;Rp&quot;* #,##0_);_(&quot;Rp&quot;* \(#,##0\);_(&quot;Rp&quot;* &quot;-&quot;_);_(@_)"/>
    <numFmt numFmtId="199" formatCode="_(&quot;Rp&quot;* #,##0.00_);_(&quot;Rp&quot;* \(#,##0.00\);_(&quot;Rp&quot;* &quot;-&quot;??_);_(@_)"/>
    <numFmt numFmtId="200" formatCode="&quot;€&quot;\ #,##0_);\(&quot;€&quot;\ #,##0\)"/>
    <numFmt numFmtId="201" formatCode="&quot;€&quot;\ #,##0_);[Red]\(&quot;€&quot;\ #,##0\)"/>
    <numFmt numFmtId="202" formatCode="&quot;€&quot;\ #,##0.00_);\(&quot;€&quot;\ #,##0.00\)"/>
    <numFmt numFmtId="203" formatCode="&quot;€&quot;\ #,##0.00_);[Red]\(&quot;€&quot;\ #,##0.00\)"/>
    <numFmt numFmtId="204" formatCode="_(&quot;€&quot;\ * #,##0_);_(&quot;€&quot;\ * \(#,##0\);_(&quot;€&quot;\ * &quot;-&quot;_);_(@_)"/>
    <numFmt numFmtId="205" formatCode="_(&quot;€&quot;\ * #,##0.00_);_(&quot;€&quot;\ * \(#,##0.00\);_(&quot;€&quot;\ * &quot;-&quot;??_);_(@_)"/>
    <numFmt numFmtId="206" formatCode="#,##0;[Red]#,##0"/>
    <numFmt numFmtId="207" formatCode="0.000"/>
    <numFmt numFmtId="208" formatCode="0.000%"/>
    <numFmt numFmtId="209" formatCode="0.0%"/>
    <numFmt numFmtId="210" formatCode="_(* #,##0_);_(* \(#,##0\);_(* &quot;-&quot;??_);_(@_)"/>
    <numFmt numFmtId="211" formatCode="#,##0_ ;\-#,##0\ "/>
    <numFmt numFmtId="212" formatCode="_ * #,##0.00_ ;_ * \-#,##0.00_ ;_ * &quot;-&quot;??_ ;_ @_ "/>
    <numFmt numFmtId="213" formatCode="_ * #,##0_ ;_ * \-#,##0_ ;_ * &quot;-&quot;??_ ;_ @_ "/>
    <numFmt numFmtId="214" formatCode="_._.* \(#,##0\)_%;_._.* #,##0_)_%;_._.* 0_)_%;_._.@_)_%"/>
    <numFmt numFmtId="215" formatCode="_-* #,##0\ _€_-;\-* #,##0\ _€_-;_-* &quot;-&quot;??\ _€_-;_-@_-"/>
    <numFmt numFmtId="216" formatCode="_(* #,##0_);[Red]_(* \(#,##0\);_(* &quot; &quot;??_);_(@_)"/>
    <numFmt numFmtId="217" formatCode="#,##0.0"/>
    <numFmt numFmtId="218" formatCode="_-* #,##0.0\ _€_-;\-* #,##0.0\ _€_-;_-* &quot;-&quot;??\ _€_-;_-@_-"/>
    <numFmt numFmtId="219" formatCode="#,##0_);\(#,##0\);&quot;-&quot;??_)"/>
  </numFmts>
  <fonts count="66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.VnTime"/>
      <family val="2"/>
    </font>
    <font>
      <sz val="14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10"/>
      <color indexed="8"/>
      <name val=".VnTime"/>
      <family val="2"/>
    </font>
    <font>
      <b/>
      <sz val="9"/>
      <name val=".VnTime"/>
      <family val="0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12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4"/>
      <name val=".VnTime"/>
      <family val="2"/>
    </font>
    <font>
      <sz val="11"/>
      <name val=".VnTimeH"/>
      <family val="2"/>
    </font>
    <font>
      <sz val="9"/>
      <name val=".VnVogue"/>
      <family val="2"/>
    </font>
    <font>
      <i/>
      <sz val="11"/>
      <name val=".VnTime"/>
      <family val="2"/>
    </font>
    <font>
      <b/>
      <sz val="9"/>
      <name val=".VnSouthernH"/>
      <family val="2"/>
    </font>
    <font>
      <b/>
      <sz val="12"/>
      <name val=".VnTime"/>
      <family val="0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4" fontId="6" fillId="0" borderId="0" applyFill="0" applyBorder="0" applyProtection="0">
      <alignment/>
    </xf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6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4" fontId="34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3" fontId="34" fillId="0" borderId="11" xfId="60" applyNumberFormat="1" applyFont="1" applyBorder="1">
      <alignment/>
      <protection/>
    </xf>
    <xf numFmtId="3" fontId="34" fillId="0" borderId="10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3" fontId="34" fillId="0" borderId="13" xfId="60" applyNumberFormat="1" applyFont="1" applyBorder="1">
      <alignment/>
      <protection/>
    </xf>
    <xf numFmtId="3" fontId="34" fillId="0" borderId="12" xfId="60" applyNumberFormat="1" applyFont="1" applyBorder="1">
      <alignment/>
      <protection/>
    </xf>
    <xf numFmtId="4" fontId="36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6" fillId="0" borderId="13" xfId="60" applyNumberFormat="1" applyFont="1" applyBorder="1">
      <alignment/>
      <protection/>
    </xf>
    <xf numFmtId="3" fontId="36" fillId="0" borderId="12" xfId="60" applyNumberFormat="1" applyFont="1" applyBorder="1">
      <alignment/>
      <protection/>
    </xf>
    <xf numFmtId="3" fontId="37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" fontId="34" fillId="0" borderId="12" xfId="0" applyNumberFormat="1" applyFont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3" fontId="34" fillId="0" borderId="13" xfId="60" applyNumberFormat="1" applyFont="1" applyFill="1" applyBorder="1">
      <alignment/>
      <protection/>
    </xf>
    <xf numFmtId="3" fontId="34" fillId="0" borderId="12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4" fontId="34" fillId="0" borderId="15" xfId="0" applyNumberFormat="1" applyFont="1" applyBorder="1" applyAlignment="1">
      <alignment/>
    </xf>
    <xf numFmtId="3" fontId="35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36" fillId="0" borderId="16" xfId="60" applyNumberFormat="1" applyFont="1" applyBorder="1">
      <alignment/>
      <protection/>
    </xf>
    <xf numFmtId="3" fontId="36" fillId="0" borderId="17" xfId="60" applyNumberFormat="1" applyFont="1" applyBorder="1">
      <alignment/>
      <protection/>
    </xf>
    <xf numFmtId="4" fontId="34" fillId="0" borderId="18" xfId="0" applyNumberFormat="1" applyFont="1" applyBorder="1" applyAlignment="1">
      <alignment horizontal="center"/>
    </xf>
    <xf numFmtId="4" fontId="33" fillId="0" borderId="18" xfId="0" applyNumberFormat="1" applyFont="1" applyBorder="1" applyAlignment="1">
      <alignment/>
    </xf>
    <xf numFmtId="3" fontId="33" fillId="0" borderId="18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4" fontId="36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33" fillId="0" borderId="19" xfId="0" applyNumberFormat="1" applyFont="1" applyBorder="1" applyAlignment="1">
      <alignment/>
    </xf>
    <xf numFmtId="3" fontId="36" fillId="0" borderId="19" xfId="60" applyNumberFormat="1" applyFont="1" applyBorder="1">
      <alignment/>
      <protection/>
    </xf>
    <xf numFmtId="4" fontId="33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4" fontId="33" fillId="0" borderId="12" xfId="0" applyNumberFormat="1" applyFont="1" applyBorder="1" applyAlignment="1" quotePrefix="1">
      <alignment horizontal="center"/>
    </xf>
    <xf numFmtId="4" fontId="38" fillId="0" borderId="18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216" fontId="37" fillId="0" borderId="2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3" fontId="34" fillId="0" borderId="10" xfId="43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3" fontId="34" fillId="0" borderId="12" xfId="43" applyNumberFormat="1" applyFont="1" applyBorder="1" applyAlignment="1">
      <alignment/>
    </xf>
    <xf numFmtId="3" fontId="0" fillId="0" borderId="0" xfId="0" applyNumberFormat="1" applyAlignment="1">
      <alignment/>
    </xf>
    <xf numFmtId="4" fontId="36" fillId="0" borderId="12" xfId="0" applyNumberFormat="1" applyFont="1" applyBorder="1" applyAlignment="1">
      <alignment/>
    </xf>
    <xf numFmtId="3" fontId="28" fillId="0" borderId="12" xfId="43" applyNumberFormat="1" applyFont="1" applyBorder="1" applyAlignment="1">
      <alignment/>
    </xf>
    <xf numFmtId="4" fontId="36" fillId="0" borderId="12" xfId="0" applyNumberFormat="1" applyFont="1" applyBorder="1" applyAlignment="1" quotePrefix="1">
      <alignment horizontal="center"/>
    </xf>
    <xf numFmtId="0" fontId="27" fillId="0" borderId="12" xfId="0" applyFont="1" applyBorder="1" applyAlignment="1">
      <alignment horizontal="center"/>
    </xf>
    <xf numFmtId="4" fontId="34" fillId="0" borderId="21" xfId="0" applyNumberFormat="1" applyFont="1" applyBorder="1" applyAlignment="1">
      <alignment/>
    </xf>
    <xf numFmtId="4" fontId="36" fillId="0" borderId="21" xfId="0" applyNumberFormat="1" applyFont="1" applyBorder="1" applyAlignment="1" quotePrefix="1">
      <alignment horizontal="center"/>
    </xf>
    <xf numFmtId="0" fontId="27" fillId="0" borderId="21" xfId="0" applyFont="1" applyBorder="1" applyAlignment="1">
      <alignment horizontal="center"/>
    </xf>
    <xf numFmtId="4" fontId="34" fillId="0" borderId="17" xfId="0" applyNumberFormat="1" applyFont="1" applyBorder="1" applyAlignment="1">
      <alignment/>
    </xf>
    <xf numFmtId="4" fontId="36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3" fontId="34" fillId="0" borderId="17" xfId="43" applyNumberFormat="1" applyFont="1" applyBorder="1" applyAlignment="1">
      <alignment/>
    </xf>
    <xf numFmtId="0" fontId="26" fillId="0" borderId="0" xfId="0" applyFont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91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4" fontId="49" fillId="0" borderId="18" xfId="0" applyNumberFormat="1" applyFont="1" applyBorder="1" applyAlignment="1">
      <alignment horizontal="center" vertical="center"/>
    </xf>
    <xf numFmtId="3" fontId="48" fillId="0" borderId="22" xfId="0" applyNumberFormat="1" applyFont="1" applyBorder="1" applyAlignment="1">
      <alignment horizontal="center" vertical="center"/>
    </xf>
    <xf numFmtId="191" fontId="48" fillId="0" borderId="22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" fontId="36" fillId="0" borderId="12" xfId="0" applyNumberFormat="1" applyFont="1" applyBorder="1" applyAlignment="1" quotePrefix="1">
      <alignment horizontal="center"/>
    </xf>
    <xf numFmtId="3" fontId="34" fillId="0" borderId="17" xfId="0" applyNumberFormat="1" applyFont="1" applyBorder="1" applyAlignment="1">
      <alignment/>
    </xf>
    <xf numFmtId="3" fontId="34" fillId="0" borderId="12" xfId="0" applyNumberFormat="1" applyFont="1" applyBorder="1" applyAlignment="1" quotePrefix="1">
      <alignment horizontal="center"/>
    </xf>
    <xf numFmtId="4" fontId="35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3" fontId="36" fillId="0" borderId="12" xfId="0" applyNumberFormat="1" applyFont="1" applyBorder="1" applyAlignment="1">
      <alignment/>
    </xf>
    <xf numFmtId="3" fontId="36" fillId="0" borderId="0" xfId="0" applyNumberFormat="1" applyFont="1" applyAlignment="1">
      <alignment horizontal="center"/>
    </xf>
    <xf numFmtId="4" fontId="35" fillId="0" borderId="17" xfId="0" applyNumberFormat="1" applyFont="1" applyBorder="1" applyAlignment="1">
      <alignment/>
    </xf>
    <xf numFmtId="3" fontId="34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 quotePrefix="1">
      <alignment horizontal="center"/>
    </xf>
    <xf numFmtId="191" fontId="0" fillId="0" borderId="0" xfId="0" applyNumberFormat="1" applyAlignment="1">
      <alignment horizontal="center"/>
    </xf>
    <xf numFmtId="191" fontId="31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3" fontId="33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8" xfId="0" applyFont="1" applyBorder="1" applyAlignment="1">
      <alignment horizontal="right"/>
    </xf>
    <xf numFmtId="3" fontId="56" fillId="0" borderId="18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3" fontId="34" fillId="0" borderId="19" xfId="0" applyNumberFormat="1" applyFont="1" applyBorder="1" applyAlignment="1">
      <alignment/>
    </xf>
    <xf numFmtId="0" fontId="5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193" fontId="18" fillId="0" borderId="12" xfId="43" applyFont="1" applyBorder="1" applyAlignment="1">
      <alignment/>
    </xf>
    <xf numFmtId="0" fontId="55" fillId="0" borderId="17" xfId="0" applyFont="1" applyBorder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3" fontId="32" fillId="0" borderId="18" xfId="0" applyNumberFormat="1" applyFont="1" applyBorder="1" applyAlignment="1">
      <alignment horizontal="center"/>
    </xf>
    <xf numFmtId="3" fontId="32" fillId="0" borderId="19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55" fillId="0" borderId="21" xfId="0" applyFont="1" applyBorder="1" applyAlignment="1">
      <alignment horizontal="right"/>
    </xf>
    <xf numFmtId="0" fontId="18" fillId="0" borderId="21" xfId="0" applyFont="1" applyFill="1" applyBorder="1" applyAlignment="1">
      <alignment/>
    </xf>
    <xf numFmtId="3" fontId="36" fillId="0" borderId="21" xfId="0" applyNumberFormat="1" applyFont="1" applyBorder="1" applyAlignment="1">
      <alignment/>
    </xf>
    <xf numFmtId="0" fontId="55" fillId="0" borderId="21" xfId="0" applyFont="1" applyBorder="1" applyAlignment="1" quotePrefix="1">
      <alignment horizontal="right"/>
    </xf>
    <xf numFmtId="0" fontId="27" fillId="0" borderId="17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7" fillId="0" borderId="23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5" xfId="0" applyFont="1" applyBorder="1" applyAlignment="1">
      <alignment/>
    </xf>
    <xf numFmtId="3" fontId="34" fillId="0" borderId="18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55" fillId="0" borderId="19" xfId="0" applyFont="1" applyBorder="1" applyAlignment="1">
      <alignment horizontal="right"/>
    </xf>
    <xf numFmtId="0" fontId="18" fillId="0" borderId="19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35" fillId="0" borderId="17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0" fillId="0" borderId="19" xfId="0" applyBorder="1" applyAlignment="1">
      <alignment/>
    </xf>
    <xf numFmtId="3" fontId="28" fillId="0" borderId="19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0" fontId="55" fillId="0" borderId="12" xfId="0" applyFont="1" applyBorder="1" applyAlignment="1" quotePrefix="1">
      <alignment horizontal="right"/>
    </xf>
    <xf numFmtId="0" fontId="0" fillId="0" borderId="21" xfId="0" applyBorder="1" applyAlignment="1">
      <alignment/>
    </xf>
    <xf numFmtId="0" fontId="35" fillId="0" borderId="10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0" fillId="0" borderId="17" xfId="0" applyBorder="1" applyAlignment="1">
      <alignment/>
    </xf>
    <xf numFmtId="3" fontId="36" fillId="0" borderId="17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7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/>
    </xf>
    <xf numFmtId="3" fontId="32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9" fontId="36" fillId="0" borderId="12" xfId="64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18" fillId="0" borderId="17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0" fontId="27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3" fontId="36" fillId="0" borderId="12" xfId="0" applyNumberFormat="1" applyFont="1" applyFill="1" applyBorder="1" applyAlignment="1">
      <alignment/>
    </xf>
    <xf numFmtId="3" fontId="34" fillId="0" borderId="15" xfId="0" applyNumberFormat="1" applyFont="1" applyBorder="1" applyAlignment="1">
      <alignment/>
    </xf>
    <xf numFmtId="3" fontId="34" fillId="0" borderId="21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8" fillId="0" borderId="17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3" fontId="18" fillId="0" borderId="0" xfId="0" applyNumberFormat="1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3" fontId="36" fillId="0" borderId="19" xfId="0" applyNumberFormat="1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25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 quotePrefix="1">
      <alignment/>
    </xf>
    <xf numFmtId="0" fontId="3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3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7" xfId="0" applyFont="1" applyBorder="1" applyAlignment="1">
      <alignment/>
    </xf>
    <xf numFmtId="3" fontId="38" fillId="0" borderId="17" xfId="0" applyNumberFormat="1" applyFont="1" applyBorder="1" applyAlignment="1">
      <alignment/>
    </xf>
    <xf numFmtId="0" fontId="58" fillId="0" borderId="0" xfId="0" applyFont="1" applyAlignment="1">
      <alignment/>
    </xf>
    <xf numFmtId="0" fontId="53" fillId="0" borderId="10" xfId="0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5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3" fontId="36" fillId="0" borderId="12" xfId="0" applyNumberFormat="1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16" fontId="51" fillId="0" borderId="0" xfId="61" applyNumberFormat="1" applyFont="1">
      <alignment/>
      <protection/>
    </xf>
    <xf numFmtId="216" fontId="36" fillId="0" borderId="0" xfId="61" applyNumberFormat="1" applyFont="1">
      <alignment/>
      <protection/>
    </xf>
    <xf numFmtId="216" fontId="45" fillId="0" borderId="0" xfId="61" applyNumberFormat="1" applyFont="1">
      <alignment/>
      <protection/>
    </xf>
    <xf numFmtId="216" fontId="62" fillId="24" borderId="18" xfId="61" applyNumberFormat="1" applyFont="1" applyFill="1" applyBorder="1" applyAlignment="1">
      <alignment horizontal="center" vertical="center" wrapText="1"/>
      <protection/>
    </xf>
    <xf numFmtId="216" fontId="62" fillId="0" borderId="0" xfId="61" applyNumberFormat="1" applyFont="1" applyAlignment="1">
      <alignment horizontal="center" vertical="center"/>
      <protection/>
    </xf>
    <xf numFmtId="216" fontId="63" fillId="25" borderId="10" xfId="61" applyNumberFormat="1" applyFont="1" applyFill="1" applyBorder="1" applyAlignment="1">
      <alignment horizontal="center" vertical="center"/>
      <protection/>
    </xf>
    <xf numFmtId="216" fontId="34" fillId="0" borderId="0" xfId="61" applyNumberFormat="1" applyFont="1">
      <alignment/>
      <protection/>
    </xf>
    <xf numFmtId="216" fontId="62" fillId="0" borderId="12" xfId="61" applyNumberFormat="1" applyFont="1" applyBorder="1">
      <alignment/>
      <protection/>
    </xf>
    <xf numFmtId="216" fontId="64" fillId="0" borderId="12" xfId="61" applyNumberFormat="1" applyFont="1" applyBorder="1">
      <alignment/>
      <protection/>
    </xf>
    <xf numFmtId="3" fontId="64" fillId="0" borderId="12" xfId="61" applyNumberFormat="1" applyFont="1" applyBorder="1">
      <alignment/>
      <protection/>
    </xf>
    <xf numFmtId="216" fontId="65" fillId="0" borderId="12" xfId="61" applyNumberFormat="1" applyFont="1" applyBorder="1">
      <alignment/>
      <protection/>
    </xf>
    <xf numFmtId="216" fontId="37" fillId="0" borderId="12" xfId="61" applyNumberFormat="1" applyFont="1" applyBorder="1">
      <alignment/>
      <protection/>
    </xf>
    <xf numFmtId="3" fontId="37" fillId="0" borderId="12" xfId="61" applyNumberFormat="1" applyFont="1" applyBorder="1">
      <alignment/>
      <protection/>
    </xf>
    <xf numFmtId="216" fontId="65" fillId="0" borderId="17" xfId="61" applyNumberFormat="1" applyFont="1" applyBorder="1">
      <alignment/>
      <protection/>
    </xf>
    <xf numFmtId="216" fontId="37" fillId="0" borderId="17" xfId="61" applyNumberFormat="1" applyFont="1" applyBorder="1">
      <alignment/>
      <protection/>
    </xf>
    <xf numFmtId="3" fontId="37" fillId="0" borderId="17" xfId="61" applyNumberFormat="1" applyFont="1" applyBorder="1">
      <alignment/>
      <protection/>
    </xf>
    <xf numFmtId="216" fontId="62" fillId="0" borderId="18" xfId="61" applyNumberFormat="1" applyFont="1" applyBorder="1" applyAlignment="1">
      <alignment horizontal="center"/>
      <protection/>
    </xf>
    <xf numFmtId="216" fontId="64" fillId="0" borderId="18" xfId="61" applyNumberFormat="1" applyFont="1" applyBorder="1">
      <alignment/>
      <protection/>
    </xf>
    <xf numFmtId="3" fontId="64" fillId="0" borderId="18" xfId="61" applyNumberFormat="1" applyFont="1" applyBorder="1">
      <alignment/>
      <protection/>
    </xf>
    <xf numFmtId="216" fontId="62" fillId="0" borderId="26" xfId="61" applyNumberFormat="1" applyFont="1" applyBorder="1" applyAlignment="1">
      <alignment horizontal="center"/>
      <protection/>
    </xf>
    <xf numFmtId="216" fontId="64" fillId="0" borderId="26" xfId="61" applyNumberFormat="1" applyFont="1" applyBorder="1">
      <alignment/>
      <protection/>
    </xf>
    <xf numFmtId="3" fontId="64" fillId="0" borderId="26" xfId="61" applyNumberFormat="1" applyFont="1" applyBorder="1">
      <alignment/>
      <protection/>
    </xf>
    <xf numFmtId="216" fontId="36" fillId="0" borderId="0" xfId="61" applyNumberFormat="1" applyFont="1" applyBorder="1">
      <alignment/>
      <protection/>
    </xf>
    <xf numFmtId="0" fontId="30" fillId="0" borderId="24" xfId="0" applyFont="1" applyBorder="1" applyAlignment="1">
      <alignment horizontal="center"/>
    </xf>
    <xf numFmtId="0" fontId="3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0" xfId="0" applyFont="1" applyAlignment="1">
      <alignment horizontal="center"/>
    </xf>
    <xf numFmtId="4" fontId="28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30" fillId="0" borderId="0" xfId="0" applyNumberFormat="1" applyFont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4" fontId="49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206" fontId="27" fillId="0" borderId="0" xfId="0" applyNumberFormat="1" applyFont="1" applyBorder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3" fontId="38" fillId="0" borderId="21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3" fontId="38" fillId="0" borderId="21" xfId="0" applyNumberFormat="1" applyFont="1" applyBorder="1" applyAlignment="1">
      <alignment horizontal="center"/>
    </xf>
    <xf numFmtId="3" fontId="38" fillId="0" borderId="19" xfId="0" applyNumberFormat="1" applyFont="1" applyBorder="1" applyAlignment="1">
      <alignment horizontal="center"/>
    </xf>
    <xf numFmtId="216" fontId="45" fillId="0" borderId="0" xfId="61" applyNumberFormat="1" applyFont="1" applyAlignment="1">
      <alignment horizontal="center" vertical="center"/>
      <protection/>
    </xf>
    <xf numFmtId="216" fontId="51" fillId="0" borderId="0" xfId="61" applyNumberFormat="1" applyFont="1">
      <alignment/>
      <protection/>
    </xf>
    <xf numFmtId="216" fontId="36" fillId="0" borderId="0" xfId="61" applyNumberFormat="1" applyFont="1" applyAlignment="1">
      <alignment horizontal="center" vertical="center"/>
      <protection/>
    </xf>
    <xf numFmtId="0" fontId="59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97">
      <selection activeCell="A124" sqref="A124"/>
    </sheetView>
  </sheetViews>
  <sheetFormatPr defaultColWidth="8.796875" defaultRowHeight="14.25"/>
  <cols>
    <col min="1" max="1" width="41" style="3" customWidth="1"/>
    <col min="2" max="2" width="6.5" style="3" customWidth="1"/>
    <col min="3" max="3" width="7.09765625" style="3" customWidth="1"/>
    <col min="4" max="4" width="15" style="3" customWidth="1"/>
    <col min="5" max="5" width="14.59765625" style="3" customWidth="1"/>
    <col min="6" max="6" width="9" style="3" customWidth="1"/>
    <col min="7" max="7" width="8.8984375" style="3" customWidth="1"/>
    <col min="8" max="16384" width="9" style="3" customWidth="1"/>
  </cols>
  <sheetData>
    <row r="1" spans="1:5" ht="18">
      <c r="A1" s="1" t="s">
        <v>26</v>
      </c>
      <c r="B1" s="2"/>
      <c r="C1" s="2"/>
      <c r="D1" s="276" t="s">
        <v>27</v>
      </c>
      <c r="E1" s="276"/>
    </row>
    <row r="2" spans="2:5" ht="17.25" customHeight="1">
      <c r="B2" s="4"/>
      <c r="C2" s="279" t="s">
        <v>28</v>
      </c>
      <c r="D2" s="279"/>
      <c r="E2" s="279"/>
    </row>
    <row r="3" spans="1:5" ht="16.5" customHeight="1">
      <c r="A3" s="1"/>
      <c r="B3" s="4"/>
      <c r="C3" s="279"/>
      <c r="D3" s="279"/>
      <c r="E3" s="279"/>
    </row>
    <row r="4" spans="1:5" ht="10.5" customHeight="1">
      <c r="A4" s="1"/>
      <c r="B4" s="4"/>
      <c r="C4" s="5"/>
      <c r="D4" s="5"/>
      <c r="E4" s="5"/>
    </row>
    <row r="5" spans="1:5" ht="20.25" customHeight="1">
      <c r="A5" s="278" t="s">
        <v>29</v>
      </c>
      <c r="B5" s="278"/>
      <c r="C5" s="278"/>
      <c r="D5" s="278"/>
      <c r="E5" s="278"/>
    </row>
    <row r="6" spans="1:5" ht="15.75">
      <c r="A6" s="276" t="s">
        <v>30</v>
      </c>
      <c r="B6" s="276"/>
      <c r="C6" s="276"/>
      <c r="D6" s="276"/>
      <c r="E6" s="276"/>
    </row>
    <row r="7" spans="1:5" ht="15.75">
      <c r="A7" s="277" t="s">
        <v>31</v>
      </c>
      <c r="B7" s="277"/>
      <c r="C7" s="277"/>
      <c r="D7" s="277"/>
      <c r="E7" s="277"/>
    </row>
    <row r="8" spans="1:5" ht="15.75">
      <c r="A8" s="6"/>
      <c r="B8" s="6"/>
      <c r="C8" s="6"/>
      <c r="D8" s="272" t="s">
        <v>32</v>
      </c>
      <c r="E8" s="272"/>
    </row>
    <row r="9" spans="1:5" ht="15" customHeight="1">
      <c r="A9" s="273" t="s">
        <v>33</v>
      </c>
      <c r="B9" s="273" t="s">
        <v>34</v>
      </c>
      <c r="C9" s="273" t="s">
        <v>35</v>
      </c>
      <c r="D9" s="273" t="s">
        <v>36</v>
      </c>
      <c r="E9" s="273" t="s">
        <v>37</v>
      </c>
    </row>
    <row r="10" spans="1:5" s="7" customFormat="1" ht="14.25" customHeight="1">
      <c r="A10" s="274"/>
      <c r="B10" s="274"/>
      <c r="C10" s="274"/>
      <c r="D10" s="274"/>
      <c r="E10" s="275"/>
    </row>
    <row r="11" spans="1:5" ht="13.5" customHeight="1">
      <c r="A11" s="8" t="s">
        <v>38</v>
      </c>
      <c r="B11" s="9" t="s">
        <v>39</v>
      </c>
      <c r="C11" s="9"/>
      <c r="D11" s="10">
        <f>D12+D15+D18+D25+D28</f>
        <v>33765534850</v>
      </c>
      <c r="E11" s="11">
        <f>E12+E15+E18+E25+E28</f>
        <v>34223047669</v>
      </c>
    </row>
    <row r="12" spans="1:5" ht="13.5" customHeight="1">
      <c r="A12" s="12" t="s">
        <v>40</v>
      </c>
      <c r="B12" s="13" t="s">
        <v>41</v>
      </c>
      <c r="C12" s="14"/>
      <c r="D12" s="15">
        <f>SUM(D13:D14)</f>
        <v>2632659602</v>
      </c>
      <c r="E12" s="16">
        <f>SUM(E13:E14)</f>
        <v>1009096864</v>
      </c>
    </row>
    <row r="13" spans="1:5" ht="13.5" customHeight="1">
      <c r="A13" s="17" t="s">
        <v>42</v>
      </c>
      <c r="B13" s="18" t="s">
        <v>43</v>
      </c>
      <c r="C13" s="19" t="s">
        <v>44</v>
      </c>
      <c r="D13" s="20">
        <v>2632659602</v>
      </c>
      <c r="E13" s="21">
        <v>1009096864</v>
      </c>
    </row>
    <row r="14" spans="1:5" ht="13.5" customHeight="1">
      <c r="A14" s="17" t="s">
        <v>45</v>
      </c>
      <c r="B14" s="18" t="s">
        <v>46</v>
      </c>
      <c r="C14" s="19"/>
      <c r="D14" s="22">
        <v>0</v>
      </c>
      <c r="E14" s="23"/>
    </row>
    <row r="15" spans="1:5" ht="13.5" customHeight="1">
      <c r="A15" s="12" t="s">
        <v>47</v>
      </c>
      <c r="B15" s="13" t="s">
        <v>48</v>
      </c>
      <c r="C15" s="14" t="s">
        <v>49</v>
      </c>
      <c r="D15" s="15">
        <f>SUM(D16:D17)</f>
        <v>0</v>
      </c>
      <c r="E15" s="16">
        <f>SUM(E16:E17)</f>
        <v>0</v>
      </c>
    </row>
    <row r="16" spans="1:5" ht="13.5" customHeight="1">
      <c r="A16" s="17" t="s">
        <v>50</v>
      </c>
      <c r="B16" s="18" t="s">
        <v>51</v>
      </c>
      <c r="C16" s="19"/>
      <c r="D16" s="22"/>
      <c r="E16" s="23"/>
    </row>
    <row r="17" spans="1:5" ht="13.5" customHeight="1">
      <c r="A17" s="17" t="s">
        <v>52</v>
      </c>
      <c r="B17" s="18" t="s">
        <v>53</v>
      </c>
      <c r="C17" s="19"/>
      <c r="D17" s="22"/>
      <c r="E17" s="23"/>
    </row>
    <row r="18" spans="1:5" ht="13.5" customHeight="1">
      <c r="A18" s="12" t="s">
        <v>54</v>
      </c>
      <c r="B18" s="13" t="s">
        <v>55</v>
      </c>
      <c r="C18" s="14"/>
      <c r="D18" s="15">
        <f>SUM(D19:D24)</f>
        <v>16876960252</v>
      </c>
      <c r="E18" s="16">
        <f>SUM(E19:E24)</f>
        <v>19707460806</v>
      </c>
    </row>
    <row r="19" spans="1:5" ht="13.5" customHeight="1">
      <c r="A19" s="17" t="s">
        <v>56</v>
      </c>
      <c r="B19" s="18" t="s">
        <v>57</v>
      </c>
      <c r="C19" s="19"/>
      <c r="D19" s="20">
        <v>8462914594</v>
      </c>
      <c r="E19" s="21">
        <v>9687028798</v>
      </c>
    </row>
    <row r="20" spans="1:5" ht="13.5" customHeight="1">
      <c r="A20" s="17" t="s">
        <v>58</v>
      </c>
      <c r="B20" s="18" t="s">
        <v>59</v>
      </c>
      <c r="C20" s="19"/>
      <c r="D20" s="20">
        <v>3984929092</v>
      </c>
      <c r="E20" s="21">
        <v>4067660002</v>
      </c>
    </row>
    <row r="21" spans="1:5" ht="13.5" customHeight="1">
      <c r="A21" s="17" t="s">
        <v>60</v>
      </c>
      <c r="B21" s="18" t="s">
        <v>61</v>
      </c>
      <c r="C21" s="19"/>
      <c r="D21" s="20">
        <v>0</v>
      </c>
      <c r="E21" s="23"/>
    </row>
    <row r="22" spans="1:5" ht="13.5" customHeight="1">
      <c r="A22" s="17" t="s">
        <v>62</v>
      </c>
      <c r="B22" s="18" t="s">
        <v>63</v>
      </c>
      <c r="C22" s="19"/>
      <c r="D22" s="20">
        <v>0</v>
      </c>
      <c r="E22" s="23"/>
    </row>
    <row r="23" spans="1:5" ht="13.5" customHeight="1">
      <c r="A23" s="17" t="s">
        <v>64</v>
      </c>
      <c r="B23" s="19">
        <v>135</v>
      </c>
      <c r="C23" s="19" t="s">
        <v>65</v>
      </c>
      <c r="D23" s="20">
        <v>4429116566</v>
      </c>
      <c r="E23" s="21">
        <v>5952772006</v>
      </c>
    </row>
    <row r="24" spans="1:5" ht="13.5" customHeight="1">
      <c r="A24" s="17" t="s">
        <v>66</v>
      </c>
      <c r="B24" s="18" t="s">
        <v>67</v>
      </c>
      <c r="C24" s="19"/>
      <c r="D24" s="22"/>
      <c r="E24" s="23"/>
    </row>
    <row r="25" spans="1:5" ht="13.5" customHeight="1">
      <c r="A25" s="12" t="s">
        <v>68</v>
      </c>
      <c r="B25" s="13" t="s">
        <v>69</v>
      </c>
      <c r="C25" s="14"/>
      <c r="D25" s="15">
        <f>+D26+D27</f>
        <v>11869905108</v>
      </c>
      <c r="E25" s="16">
        <f>+E26+E27</f>
        <v>11289128406</v>
      </c>
    </row>
    <row r="26" spans="1:5" ht="13.5" customHeight="1">
      <c r="A26" s="17" t="s">
        <v>70</v>
      </c>
      <c r="B26" s="18" t="s">
        <v>71</v>
      </c>
      <c r="C26" s="19" t="s">
        <v>72</v>
      </c>
      <c r="D26" s="20">
        <v>11869905108</v>
      </c>
      <c r="E26" s="21">
        <v>11289128406</v>
      </c>
    </row>
    <row r="27" spans="1:5" ht="13.5" customHeight="1">
      <c r="A27" s="17" t="s">
        <v>73</v>
      </c>
      <c r="B27" s="18" t="s">
        <v>74</v>
      </c>
      <c r="C27" s="19"/>
      <c r="D27" s="22"/>
      <c r="E27" s="23"/>
    </row>
    <row r="28" spans="1:5" ht="13.5" customHeight="1">
      <c r="A28" s="12" t="s">
        <v>75</v>
      </c>
      <c r="B28" s="13" t="s">
        <v>76</v>
      </c>
      <c r="C28" s="14"/>
      <c r="D28" s="15">
        <f>SUM(D29:D32)</f>
        <v>2386009888</v>
      </c>
      <c r="E28" s="16">
        <f>SUM(E29:E32)</f>
        <v>2217361593</v>
      </c>
    </row>
    <row r="29" spans="1:5" ht="13.5" customHeight="1">
      <c r="A29" s="17" t="s">
        <v>77</v>
      </c>
      <c r="B29" s="18" t="s">
        <v>78</v>
      </c>
      <c r="C29" s="19"/>
      <c r="D29" s="22">
        <v>188134000</v>
      </c>
      <c r="E29" s="23"/>
    </row>
    <row r="30" spans="1:5" ht="13.5" customHeight="1">
      <c r="A30" s="17" t="s">
        <v>79</v>
      </c>
      <c r="B30" s="18" t="s">
        <v>80</v>
      </c>
      <c r="C30" s="19"/>
      <c r="D30" s="24"/>
      <c r="E30" s="21"/>
    </row>
    <row r="31" spans="1:5" ht="13.5" customHeight="1">
      <c r="A31" s="17" t="s">
        <v>81</v>
      </c>
      <c r="B31" s="19">
        <v>154</v>
      </c>
      <c r="C31" s="19" t="s">
        <v>82</v>
      </c>
      <c r="D31" s="20">
        <v>1804875888</v>
      </c>
      <c r="E31" s="21">
        <v>1757861593</v>
      </c>
    </row>
    <row r="32" spans="1:5" ht="13.5" customHeight="1">
      <c r="A32" s="17" t="s">
        <v>83</v>
      </c>
      <c r="B32" s="18" t="s">
        <v>84</v>
      </c>
      <c r="C32" s="19" t="s">
        <v>85</v>
      </c>
      <c r="D32" s="20">
        <v>393000000</v>
      </c>
      <c r="E32" s="21">
        <v>459500000</v>
      </c>
    </row>
    <row r="33" spans="1:5" ht="13.5" customHeight="1">
      <c r="A33" s="12" t="s">
        <v>86</v>
      </c>
      <c r="B33" s="13" t="s">
        <v>87</v>
      </c>
      <c r="C33" s="14"/>
      <c r="D33" s="15">
        <f>D34+D40+D54+D59</f>
        <v>77669859359</v>
      </c>
      <c r="E33" s="16">
        <f>E34+E40+E54+E59</f>
        <v>78184198417</v>
      </c>
    </row>
    <row r="34" spans="1:5" ht="13.5" customHeight="1">
      <c r="A34" s="12" t="s">
        <v>88</v>
      </c>
      <c r="B34" s="13" t="s">
        <v>89</v>
      </c>
      <c r="C34" s="19"/>
      <c r="D34" s="15">
        <f>SUM(D35:D39)</f>
        <v>0</v>
      </c>
      <c r="E34" s="16">
        <f>SUM(E35:E39)</f>
        <v>0</v>
      </c>
    </row>
    <row r="35" spans="1:5" ht="13.5" customHeight="1">
      <c r="A35" s="17" t="s">
        <v>90</v>
      </c>
      <c r="B35" s="18" t="s">
        <v>91</v>
      </c>
      <c r="C35" s="19"/>
      <c r="D35" s="22"/>
      <c r="E35" s="23"/>
    </row>
    <row r="36" spans="1:5" ht="13.5" customHeight="1">
      <c r="A36" s="17" t="s">
        <v>92</v>
      </c>
      <c r="B36" s="19">
        <v>212</v>
      </c>
      <c r="C36" s="19"/>
      <c r="D36" s="22"/>
      <c r="E36" s="23"/>
    </row>
    <row r="37" spans="1:5" ht="13.5" customHeight="1">
      <c r="A37" s="17" t="s">
        <v>93</v>
      </c>
      <c r="B37" s="19">
        <v>213</v>
      </c>
      <c r="C37" s="19"/>
      <c r="D37" s="22"/>
      <c r="E37" s="23"/>
    </row>
    <row r="38" spans="1:5" ht="13.5" customHeight="1">
      <c r="A38" s="17" t="s">
        <v>94</v>
      </c>
      <c r="B38" s="19">
        <v>218</v>
      </c>
      <c r="C38" s="19" t="s">
        <v>95</v>
      </c>
      <c r="D38" s="22">
        <v>42701000</v>
      </c>
      <c r="E38" s="23">
        <v>42701000</v>
      </c>
    </row>
    <row r="39" spans="1:5" ht="13.5" customHeight="1">
      <c r="A39" s="17" t="s">
        <v>96</v>
      </c>
      <c r="B39" s="18" t="s">
        <v>97</v>
      </c>
      <c r="C39" s="19"/>
      <c r="D39" s="22">
        <v>-42701000</v>
      </c>
      <c r="E39" s="23">
        <v>-42701000</v>
      </c>
    </row>
    <row r="40" spans="1:5" ht="13.5" customHeight="1">
      <c r="A40" s="12" t="s">
        <v>98</v>
      </c>
      <c r="B40" s="13" t="s">
        <v>99</v>
      </c>
      <c r="C40" s="14"/>
      <c r="D40" s="15">
        <f>D41+D44+D47+D50</f>
        <v>57056572766</v>
      </c>
      <c r="E40" s="16">
        <f>E41+E44+E47+E50</f>
        <v>58113429533</v>
      </c>
    </row>
    <row r="41" spans="1:5" ht="13.5" customHeight="1">
      <c r="A41" s="17" t="s">
        <v>100</v>
      </c>
      <c r="B41" s="18" t="s">
        <v>101</v>
      </c>
      <c r="C41" s="19" t="s">
        <v>102</v>
      </c>
      <c r="D41" s="15">
        <f>+D42+D43</f>
        <v>55847534167</v>
      </c>
      <c r="E41" s="16">
        <f>+E42+E43</f>
        <v>56929600177</v>
      </c>
    </row>
    <row r="42" spans="1:5" ht="13.5" customHeight="1">
      <c r="A42" s="17" t="s">
        <v>103</v>
      </c>
      <c r="B42" s="18" t="s">
        <v>104</v>
      </c>
      <c r="C42" s="19"/>
      <c r="D42" s="24">
        <v>94284066603</v>
      </c>
      <c r="E42" s="21">
        <v>93419311674</v>
      </c>
    </row>
    <row r="43" spans="1:5" ht="13.5" customHeight="1">
      <c r="A43" s="17" t="s">
        <v>105</v>
      </c>
      <c r="B43" s="18" t="s">
        <v>106</v>
      </c>
      <c r="C43" s="19"/>
      <c r="D43" s="22">
        <v>-38436532436</v>
      </c>
      <c r="E43" s="23">
        <v>-36489711497</v>
      </c>
    </row>
    <row r="44" spans="1:5" ht="13.5" customHeight="1">
      <c r="A44" s="17" t="s">
        <v>107</v>
      </c>
      <c r="B44" s="18" t="s">
        <v>108</v>
      </c>
      <c r="C44" s="19" t="s">
        <v>109</v>
      </c>
      <c r="D44" s="25">
        <v>0</v>
      </c>
      <c r="E44" s="26">
        <v>0</v>
      </c>
    </row>
    <row r="45" spans="1:5" ht="13.5" customHeight="1">
      <c r="A45" s="17" t="s">
        <v>103</v>
      </c>
      <c r="B45" s="18" t="s">
        <v>110</v>
      </c>
      <c r="C45" s="19"/>
      <c r="D45" s="22"/>
      <c r="E45" s="23"/>
    </row>
    <row r="46" spans="1:5" ht="13.5" customHeight="1">
      <c r="A46" s="17" t="s">
        <v>105</v>
      </c>
      <c r="B46" s="18" t="s">
        <v>111</v>
      </c>
      <c r="C46" s="19"/>
      <c r="D46" s="22"/>
      <c r="E46" s="23"/>
    </row>
    <row r="47" spans="1:5" ht="13.5" customHeight="1">
      <c r="A47" s="17" t="s">
        <v>112</v>
      </c>
      <c r="B47" s="18" t="s">
        <v>113</v>
      </c>
      <c r="C47" s="19" t="s">
        <v>114</v>
      </c>
      <c r="D47" s="15">
        <v>0</v>
      </c>
      <c r="E47" s="16">
        <v>0</v>
      </c>
    </row>
    <row r="48" spans="1:5" ht="13.5" customHeight="1">
      <c r="A48" s="17" t="s">
        <v>103</v>
      </c>
      <c r="B48" s="18" t="s">
        <v>115</v>
      </c>
      <c r="C48" s="19"/>
      <c r="D48" s="22"/>
      <c r="E48" s="23"/>
    </row>
    <row r="49" spans="1:5" ht="13.5" customHeight="1">
      <c r="A49" s="17" t="s">
        <v>105</v>
      </c>
      <c r="B49" s="18" t="s">
        <v>116</v>
      </c>
      <c r="C49" s="19"/>
      <c r="D49" s="22"/>
      <c r="E49" s="23"/>
    </row>
    <row r="50" spans="1:5" ht="13.5" customHeight="1">
      <c r="A50" s="17" t="s">
        <v>117</v>
      </c>
      <c r="B50" s="18" t="s">
        <v>118</v>
      </c>
      <c r="C50" s="19" t="s">
        <v>119</v>
      </c>
      <c r="D50" s="20">
        <v>1209038599</v>
      </c>
      <c r="E50" s="21">
        <v>1183829356</v>
      </c>
    </row>
    <row r="51" spans="1:5" ht="13.5" customHeight="1">
      <c r="A51" s="12" t="s">
        <v>120</v>
      </c>
      <c r="B51" s="13" t="s">
        <v>121</v>
      </c>
      <c r="C51" s="14" t="s">
        <v>122</v>
      </c>
      <c r="D51" s="15">
        <v>0</v>
      </c>
      <c r="E51" s="16">
        <v>0</v>
      </c>
    </row>
    <row r="52" spans="1:5" ht="13.5" customHeight="1">
      <c r="A52" s="17" t="s">
        <v>123</v>
      </c>
      <c r="B52" s="18" t="s">
        <v>124</v>
      </c>
      <c r="C52" s="19"/>
      <c r="D52" s="22"/>
      <c r="E52" s="23"/>
    </row>
    <row r="53" spans="1:5" ht="13.5" customHeight="1">
      <c r="A53" s="17" t="s">
        <v>125</v>
      </c>
      <c r="B53" s="18" t="s">
        <v>126</v>
      </c>
      <c r="C53" s="19"/>
      <c r="D53" s="22"/>
      <c r="E53" s="23"/>
    </row>
    <row r="54" spans="1:5" ht="13.5" customHeight="1">
      <c r="A54" s="12" t="s">
        <v>127</v>
      </c>
      <c r="B54" s="13" t="s">
        <v>128</v>
      </c>
      <c r="C54" s="14"/>
      <c r="D54" s="15">
        <f>SUM(D55:D58)</f>
        <v>9657000000</v>
      </c>
      <c r="E54" s="16">
        <f>SUM(E55:E58)</f>
        <v>9657000000</v>
      </c>
    </row>
    <row r="55" spans="1:5" ht="13.5" customHeight="1">
      <c r="A55" s="17" t="s">
        <v>129</v>
      </c>
      <c r="B55" s="18" t="s">
        <v>130</v>
      </c>
      <c r="C55" s="19"/>
      <c r="D55" s="20">
        <v>5000000000</v>
      </c>
      <c r="E55" s="21">
        <v>5000000000</v>
      </c>
    </row>
    <row r="56" spans="1:5" ht="13.5" customHeight="1">
      <c r="A56" s="17" t="s">
        <v>131</v>
      </c>
      <c r="B56" s="18" t="s">
        <v>132</v>
      </c>
      <c r="C56" s="19"/>
      <c r="D56" s="20">
        <v>4657000000</v>
      </c>
      <c r="E56" s="21">
        <v>4657000000</v>
      </c>
    </row>
    <row r="57" spans="1:5" ht="13.5" customHeight="1">
      <c r="A57" s="17" t="s">
        <v>133</v>
      </c>
      <c r="B57" s="18" t="s">
        <v>134</v>
      </c>
      <c r="C57" s="19" t="s">
        <v>135</v>
      </c>
      <c r="D57" s="24"/>
      <c r="E57" s="21"/>
    </row>
    <row r="58" spans="1:5" ht="13.5" customHeight="1">
      <c r="A58" s="17" t="s">
        <v>136</v>
      </c>
      <c r="B58" s="18" t="s">
        <v>137</v>
      </c>
      <c r="C58" s="19"/>
      <c r="D58" s="22"/>
      <c r="E58" s="23"/>
    </row>
    <row r="59" spans="1:5" ht="13.5" customHeight="1">
      <c r="A59" s="12" t="s">
        <v>138</v>
      </c>
      <c r="B59" s="13" t="s">
        <v>139</v>
      </c>
      <c r="C59" s="14"/>
      <c r="D59" s="15">
        <f>SUM(D60:D63)</f>
        <v>10956286593</v>
      </c>
      <c r="E59" s="16">
        <f>SUM(E60:E63)</f>
        <v>10413768884</v>
      </c>
    </row>
    <row r="60" spans="1:5" ht="13.5" customHeight="1">
      <c r="A60" s="17" t="s">
        <v>140</v>
      </c>
      <c r="B60" s="18" t="s">
        <v>141</v>
      </c>
      <c r="C60" s="19" t="s">
        <v>142</v>
      </c>
      <c r="D60" s="20">
        <v>10948786593</v>
      </c>
      <c r="E60" s="21">
        <v>10406268884</v>
      </c>
    </row>
    <row r="61" spans="1:5" ht="13.5" customHeight="1">
      <c r="A61" s="17" t="s">
        <v>143</v>
      </c>
      <c r="B61" s="18" t="s">
        <v>144</v>
      </c>
      <c r="C61" s="19" t="s">
        <v>145</v>
      </c>
      <c r="D61" s="20">
        <v>0</v>
      </c>
      <c r="E61" s="21"/>
    </row>
    <row r="62" spans="1:5" ht="13.5" customHeight="1">
      <c r="A62" s="17" t="s">
        <v>146</v>
      </c>
      <c r="B62" s="18" t="s">
        <v>147</v>
      </c>
      <c r="C62" s="19"/>
      <c r="D62" s="20">
        <v>7500000</v>
      </c>
      <c r="E62" s="21">
        <v>7500000</v>
      </c>
    </row>
    <row r="63" spans="1:5" ht="13.5" customHeight="1">
      <c r="A63" s="27" t="s">
        <v>148</v>
      </c>
      <c r="B63" s="28">
        <v>269</v>
      </c>
      <c r="C63" s="28"/>
      <c r="D63" s="22"/>
      <c r="E63" s="23"/>
    </row>
    <row r="64" spans="1:5" ht="13.5" customHeight="1">
      <c r="A64" s="29" t="s">
        <v>149</v>
      </c>
      <c r="B64" s="13" t="s">
        <v>150</v>
      </c>
      <c r="C64" s="14"/>
      <c r="D64" s="15">
        <f>+D33+D11</f>
        <v>111435394209</v>
      </c>
      <c r="E64" s="16">
        <f>+E33+E11</f>
        <v>112407246086</v>
      </c>
    </row>
    <row r="65" spans="1:5" ht="13.5" customHeight="1">
      <c r="A65" s="29"/>
      <c r="B65" s="13"/>
      <c r="C65" s="19"/>
      <c r="D65" s="22"/>
      <c r="E65" s="23"/>
    </row>
    <row r="66" spans="1:5" ht="13.5" customHeight="1">
      <c r="A66" s="29" t="s">
        <v>151</v>
      </c>
      <c r="B66" s="13" t="s">
        <v>152</v>
      </c>
      <c r="C66" s="19"/>
      <c r="D66" s="22"/>
      <c r="E66" s="23"/>
    </row>
    <row r="67" spans="1:5" ht="13.5" customHeight="1">
      <c r="A67" s="12" t="s">
        <v>153</v>
      </c>
      <c r="B67" s="13" t="s">
        <v>154</v>
      </c>
      <c r="C67" s="14"/>
      <c r="D67" s="15">
        <f>D68+D80</f>
        <v>31674884363</v>
      </c>
      <c r="E67" s="16">
        <f>E68+E80</f>
        <v>31343911113</v>
      </c>
    </row>
    <row r="68" spans="1:5" ht="13.5" customHeight="1">
      <c r="A68" s="12" t="s">
        <v>155</v>
      </c>
      <c r="B68" s="13" t="s">
        <v>156</v>
      </c>
      <c r="C68" s="14"/>
      <c r="D68" s="15">
        <f>SUM(D69:D79)</f>
        <v>31674884363</v>
      </c>
      <c r="E68" s="16">
        <f>SUM(E69:E79)</f>
        <v>31343911113</v>
      </c>
    </row>
    <row r="69" spans="1:5" ht="13.5" customHeight="1">
      <c r="A69" s="17" t="s">
        <v>157</v>
      </c>
      <c r="B69" s="18" t="s">
        <v>158</v>
      </c>
      <c r="C69" s="19" t="s">
        <v>159</v>
      </c>
      <c r="D69" s="20">
        <v>5000000000</v>
      </c>
      <c r="E69" s="21">
        <v>6500000000</v>
      </c>
    </row>
    <row r="70" spans="1:5" ht="13.5" customHeight="1">
      <c r="A70" s="17" t="s">
        <v>160</v>
      </c>
      <c r="B70" s="18" t="s">
        <v>161</v>
      </c>
      <c r="C70" s="19"/>
      <c r="D70" s="20">
        <v>11914698871</v>
      </c>
      <c r="E70" s="21">
        <v>10127099042</v>
      </c>
    </row>
    <row r="71" spans="1:5" ht="13.5" customHeight="1">
      <c r="A71" s="17" t="s">
        <v>162</v>
      </c>
      <c r="B71" s="18" t="s">
        <v>163</v>
      </c>
      <c r="C71" s="19"/>
      <c r="D71" s="20">
        <v>10876690722</v>
      </c>
      <c r="E71" s="21">
        <v>10874231882</v>
      </c>
    </row>
    <row r="72" spans="1:5" ht="13.5" customHeight="1">
      <c r="A72" s="17" t="s">
        <v>164</v>
      </c>
      <c r="B72" s="18" t="s">
        <v>165</v>
      </c>
      <c r="C72" s="19" t="s">
        <v>166</v>
      </c>
      <c r="D72" s="20">
        <v>469721292</v>
      </c>
      <c r="E72" s="21">
        <v>427678494</v>
      </c>
    </row>
    <row r="73" spans="1:5" ht="13.5" customHeight="1">
      <c r="A73" s="17" t="s">
        <v>167</v>
      </c>
      <c r="B73" s="18" t="s">
        <v>168</v>
      </c>
      <c r="C73" s="19"/>
      <c r="D73" s="20">
        <v>1388744446</v>
      </c>
      <c r="E73" s="21">
        <v>1390492741</v>
      </c>
    </row>
    <row r="74" spans="1:5" ht="13.5" customHeight="1">
      <c r="A74" s="17" t="s">
        <v>169</v>
      </c>
      <c r="B74" s="18" t="s">
        <v>170</v>
      </c>
      <c r="C74" s="19" t="s">
        <v>171</v>
      </c>
      <c r="D74" s="20">
        <v>12444000</v>
      </c>
      <c r="E74" s="21">
        <v>12527777</v>
      </c>
    </row>
    <row r="75" spans="1:5" ht="13.5" customHeight="1">
      <c r="A75" s="17" t="s">
        <v>172</v>
      </c>
      <c r="B75" s="18" t="s">
        <v>173</v>
      </c>
      <c r="C75" s="19"/>
      <c r="D75" s="20">
        <v>0</v>
      </c>
      <c r="E75" s="21"/>
    </row>
    <row r="76" spans="1:5" ht="13.5" customHeight="1">
      <c r="A76" s="17" t="s">
        <v>174</v>
      </c>
      <c r="B76" s="18" t="s">
        <v>175</v>
      </c>
      <c r="C76" s="19"/>
      <c r="D76" s="20">
        <v>0</v>
      </c>
      <c r="E76" s="21"/>
    </row>
    <row r="77" spans="1:5" ht="13.5" customHeight="1">
      <c r="A77" s="17" t="s">
        <v>176</v>
      </c>
      <c r="B77" s="18" t="s">
        <v>177</v>
      </c>
      <c r="C77" s="19" t="s">
        <v>178</v>
      </c>
      <c r="D77" s="20">
        <v>1345812533</v>
      </c>
      <c r="E77" s="21">
        <v>1237767077</v>
      </c>
    </row>
    <row r="78" spans="1:5" ht="13.5" customHeight="1">
      <c r="A78" s="17" t="s">
        <v>179</v>
      </c>
      <c r="B78" s="19">
        <v>320</v>
      </c>
      <c r="C78" s="19"/>
      <c r="D78" s="20">
        <v>0</v>
      </c>
      <c r="E78" s="21"/>
    </row>
    <row r="79" spans="1:5" ht="13.5" customHeight="1">
      <c r="A79" s="17" t="s">
        <v>180</v>
      </c>
      <c r="B79" s="19">
        <v>323</v>
      </c>
      <c r="C79" s="19"/>
      <c r="D79" s="20">
        <v>666772499</v>
      </c>
      <c r="E79" s="21">
        <v>774114100</v>
      </c>
    </row>
    <row r="80" spans="1:5" ht="13.5" customHeight="1">
      <c r="A80" s="12" t="s">
        <v>181</v>
      </c>
      <c r="B80" s="14">
        <v>330</v>
      </c>
      <c r="C80" s="14"/>
      <c r="D80" s="15">
        <f>SUM(D81:D88)</f>
        <v>0</v>
      </c>
      <c r="E80" s="16">
        <f>SUM(E81:E88)</f>
        <v>0</v>
      </c>
    </row>
    <row r="81" spans="1:5" ht="13.5" customHeight="1">
      <c r="A81" s="17" t="s">
        <v>182</v>
      </c>
      <c r="B81" s="19">
        <v>331</v>
      </c>
      <c r="C81" s="19"/>
      <c r="D81" s="22"/>
      <c r="E81" s="23"/>
    </row>
    <row r="82" spans="1:5" ht="13.5" customHeight="1">
      <c r="A82" s="17" t="s">
        <v>183</v>
      </c>
      <c r="B82" s="19">
        <v>332</v>
      </c>
      <c r="C82" s="19" t="s">
        <v>184</v>
      </c>
      <c r="D82" s="22"/>
      <c r="E82" s="23"/>
    </row>
    <row r="83" spans="1:5" ht="13.5" customHeight="1">
      <c r="A83" s="17" t="s">
        <v>185</v>
      </c>
      <c r="B83" s="19">
        <v>333</v>
      </c>
      <c r="C83" s="19"/>
      <c r="D83" s="22"/>
      <c r="E83" s="23"/>
    </row>
    <row r="84" spans="1:5" ht="13.5" customHeight="1">
      <c r="A84" s="17" t="s">
        <v>186</v>
      </c>
      <c r="B84" s="19">
        <v>334</v>
      </c>
      <c r="C84" s="19" t="s">
        <v>187</v>
      </c>
      <c r="D84" s="24"/>
      <c r="E84" s="21"/>
    </row>
    <row r="85" spans="1:5" ht="13.5" customHeight="1">
      <c r="A85" s="17" t="s">
        <v>188</v>
      </c>
      <c r="B85" s="19">
        <v>335</v>
      </c>
      <c r="C85" s="19" t="s">
        <v>145</v>
      </c>
      <c r="D85" s="24"/>
      <c r="E85" s="21"/>
    </row>
    <row r="86" spans="1:5" ht="13.5" customHeight="1">
      <c r="A86" s="17" t="s">
        <v>189</v>
      </c>
      <c r="B86" s="19">
        <v>336</v>
      </c>
      <c r="C86" s="19"/>
      <c r="D86" s="24"/>
      <c r="E86" s="21"/>
    </row>
    <row r="87" spans="1:5" ht="13.5" customHeight="1">
      <c r="A87" s="17" t="s">
        <v>190</v>
      </c>
      <c r="B87" s="19">
        <v>337</v>
      </c>
      <c r="C87" s="19"/>
      <c r="D87" s="22"/>
      <c r="E87" s="23"/>
    </row>
    <row r="88" spans="1:5" ht="13.5" customHeight="1">
      <c r="A88" s="17" t="s">
        <v>191</v>
      </c>
      <c r="B88" s="19">
        <v>338</v>
      </c>
      <c r="C88" s="19"/>
      <c r="D88" s="22"/>
      <c r="E88" s="23"/>
    </row>
    <row r="89" spans="1:5" ht="13.5" customHeight="1">
      <c r="A89" s="17" t="s">
        <v>192</v>
      </c>
      <c r="B89" s="19">
        <v>339</v>
      </c>
      <c r="C89" s="19"/>
      <c r="D89" s="22"/>
      <c r="E89" s="23"/>
    </row>
    <row r="90" spans="1:5" ht="13.5" customHeight="1">
      <c r="A90" s="17" t="s">
        <v>193</v>
      </c>
      <c r="B90" s="19">
        <v>340</v>
      </c>
      <c r="C90" s="19"/>
      <c r="D90" s="22"/>
      <c r="E90" s="23"/>
    </row>
    <row r="91" spans="1:5" ht="13.5" customHeight="1">
      <c r="A91" s="12" t="s">
        <v>194</v>
      </c>
      <c r="B91" s="13" t="s">
        <v>195</v>
      </c>
      <c r="C91" s="14"/>
      <c r="D91" s="15">
        <f>D92+D105</f>
        <v>79760509846</v>
      </c>
      <c r="E91" s="16">
        <f>E92+E105</f>
        <v>81063334973</v>
      </c>
    </row>
    <row r="92" spans="1:5" ht="13.5" customHeight="1">
      <c r="A92" s="12" t="s">
        <v>196</v>
      </c>
      <c r="B92" s="13" t="s">
        <v>197</v>
      </c>
      <c r="C92" s="14" t="s">
        <v>198</v>
      </c>
      <c r="D92" s="15">
        <f>SUM(D93:D103)</f>
        <v>79760509846</v>
      </c>
      <c r="E92" s="16">
        <f>SUM(E93:E103)</f>
        <v>81063334973</v>
      </c>
    </row>
    <row r="93" spans="1:5" ht="13.5" customHeight="1">
      <c r="A93" s="17" t="s">
        <v>199</v>
      </c>
      <c r="B93" s="18" t="s">
        <v>200</v>
      </c>
      <c r="C93" s="19"/>
      <c r="D93" s="20">
        <v>55680000000</v>
      </c>
      <c r="E93" s="21">
        <v>55680000000</v>
      </c>
    </row>
    <row r="94" spans="1:5" ht="13.5" customHeight="1">
      <c r="A94" s="17" t="s">
        <v>201</v>
      </c>
      <c r="B94" s="18" t="s">
        <v>202</v>
      </c>
      <c r="C94" s="19"/>
      <c r="D94" s="20">
        <v>6024502460</v>
      </c>
      <c r="E94" s="21">
        <v>6024502460</v>
      </c>
    </row>
    <row r="95" spans="1:5" ht="13.5" customHeight="1">
      <c r="A95" s="17" t="s">
        <v>203</v>
      </c>
      <c r="B95" s="18" t="s">
        <v>204</v>
      </c>
      <c r="C95" s="19"/>
      <c r="D95" s="20">
        <v>0</v>
      </c>
      <c r="E95" s="23"/>
    </row>
    <row r="96" spans="1:5" ht="13.5" customHeight="1">
      <c r="A96" s="17" t="s">
        <v>205</v>
      </c>
      <c r="B96" s="18" t="s">
        <v>206</v>
      </c>
      <c r="C96" s="19"/>
      <c r="D96" s="20">
        <v>0</v>
      </c>
      <c r="E96" s="23"/>
    </row>
    <row r="97" spans="1:5" ht="13.5" customHeight="1">
      <c r="A97" s="17" t="s">
        <v>207</v>
      </c>
      <c r="B97" s="18" t="s">
        <v>208</v>
      </c>
      <c r="C97" s="19"/>
      <c r="D97" s="20">
        <v>0</v>
      </c>
      <c r="E97" s="23"/>
    </row>
    <row r="98" spans="1:5" ht="13.5" customHeight="1">
      <c r="A98" s="17" t="s">
        <v>209</v>
      </c>
      <c r="B98" s="18" t="s">
        <v>210</v>
      </c>
      <c r="C98" s="19"/>
      <c r="D98" s="20">
        <v>0</v>
      </c>
      <c r="E98" s="23"/>
    </row>
    <row r="99" spans="1:5" ht="13.5" customHeight="1">
      <c r="A99" s="17" t="s">
        <v>211</v>
      </c>
      <c r="B99" s="18" t="s">
        <v>212</v>
      </c>
      <c r="C99" s="19"/>
      <c r="D99" s="20">
        <v>15013122301</v>
      </c>
      <c r="E99" s="21">
        <v>15013122301</v>
      </c>
    </row>
    <row r="100" spans="1:5" ht="13.5" customHeight="1">
      <c r="A100" s="17" t="s">
        <v>213</v>
      </c>
      <c r="B100" s="18" t="s">
        <v>214</v>
      </c>
      <c r="C100" s="19"/>
      <c r="D100" s="20">
        <v>3684066865</v>
      </c>
      <c r="E100" s="21">
        <v>3684066865</v>
      </c>
    </row>
    <row r="101" spans="1:5" ht="13.5" customHeight="1">
      <c r="A101" s="17" t="s">
        <v>215</v>
      </c>
      <c r="B101" s="18" t="s">
        <v>216</v>
      </c>
      <c r="C101" s="19"/>
      <c r="D101" s="20">
        <v>0</v>
      </c>
      <c r="E101" s="21"/>
    </row>
    <row r="102" spans="1:5" ht="13.5" customHeight="1">
      <c r="A102" s="17" t="s">
        <v>217</v>
      </c>
      <c r="B102" s="18" t="s">
        <v>218</v>
      </c>
      <c r="C102" s="19"/>
      <c r="D102" s="20">
        <v>-641181780</v>
      </c>
      <c r="E102" s="21">
        <v>661643347</v>
      </c>
    </row>
    <row r="103" spans="1:5" ht="13.5" customHeight="1">
      <c r="A103" s="17" t="s">
        <v>219</v>
      </c>
      <c r="B103" s="18" t="s">
        <v>220</v>
      </c>
      <c r="C103" s="19"/>
      <c r="D103" s="22">
        <v>0</v>
      </c>
      <c r="E103" s="23"/>
    </row>
    <row r="104" spans="1:5" ht="13.5" customHeight="1">
      <c r="A104" s="17" t="s">
        <v>221</v>
      </c>
      <c r="B104" s="19">
        <v>422</v>
      </c>
      <c r="C104" s="19"/>
      <c r="D104" s="22"/>
      <c r="E104" s="23"/>
    </row>
    <row r="105" spans="1:5" ht="13.5" customHeight="1">
      <c r="A105" s="12" t="s">
        <v>222</v>
      </c>
      <c r="B105" s="14">
        <v>430</v>
      </c>
      <c r="C105" s="14"/>
      <c r="D105" s="15">
        <v>0</v>
      </c>
      <c r="E105" s="16">
        <v>0</v>
      </c>
    </row>
    <row r="106" spans="1:5" ht="13.5" customHeight="1">
      <c r="A106" s="17" t="s">
        <v>223</v>
      </c>
      <c r="B106" s="19">
        <v>432</v>
      </c>
      <c r="C106" s="19" t="s">
        <v>224</v>
      </c>
      <c r="D106" s="22">
        <v>0</v>
      </c>
      <c r="E106" s="23"/>
    </row>
    <row r="107" spans="1:5" ht="13.5" customHeight="1">
      <c r="A107" s="17" t="s">
        <v>225</v>
      </c>
      <c r="B107" s="19">
        <v>433</v>
      </c>
      <c r="C107" s="19"/>
      <c r="D107" s="22">
        <v>0</v>
      </c>
      <c r="E107" s="23"/>
    </row>
    <row r="108" spans="1:5" ht="13.5" customHeight="1">
      <c r="A108" s="27" t="s">
        <v>226</v>
      </c>
      <c r="B108" s="30"/>
      <c r="C108" s="30"/>
      <c r="D108" s="31"/>
      <c r="E108" s="32"/>
    </row>
    <row r="109" spans="1:7" ht="13.5" customHeight="1">
      <c r="A109" s="29" t="s">
        <v>227</v>
      </c>
      <c r="B109" s="14">
        <v>440</v>
      </c>
      <c r="C109" s="14"/>
      <c r="D109" s="15">
        <f>+D91+D67</f>
        <v>111435394209</v>
      </c>
      <c r="E109" s="16">
        <f>+E91+E67</f>
        <v>112407246086</v>
      </c>
      <c r="F109" s="33">
        <f>+D109-D64</f>
        <v>0</v>
      </c>
      <c r="G109" s="33">
        <f>+E109-E64</f>
        <v>0</v>
      </c>
    </row>
    <row r="110" spans="1:5" ht="13.5" customHeight="1">
      <c r="A110" s="34"/>
      <c r="B110" s="35"/>
      <c r="C110" s="36"/>
      <c r="D110" s="37"/>
      <c r="E110" s="38"/>
    </row>
    <row r="111" spans="1:5" ht="13.5" customHeight="1">
      <c r="A111" s="39" t="s">
        <v>228</v>
      </c>
      <c r="B111" s="40"/>
      <c r="C111" s="41"/>
      <c r="D111" s="42"/>
      <c r="E111" s="42"/>
    </row>
    <row r="112" spans="1:5" ht="12" customHeight="1">
      <c r="A112" s="43" t="s">
        <v>229</v>
      </c>
      <c r="B112" s="44">
        <v>24</v>
      </c>
      <c r="C112" s="45"/>
      <c r="D112" s="46"/>
      <c r="E112" s="46"/>
    </row>
    <row r="113" spans="1:5" ht="12" customHeight="1">
      <c r="A113" s="17" t="s">
        <v>230</v>
      </c>
      <c r="B113" s="47" t="s">
        <v>152</v>
      </c>
      <c r="C113" s="48"/>
      <c r="D113" s="23"/>
      <c r="E113" s="23"/>
    </row>
    <row r="114" spans="1:5" ht="12" customHeight="1">
      <c r="A114" s="17" t="s">
        <v>231</v>
      </c>
      <c r="B114" s="49"/>
      <c r="C114" s="48"/>
      <c r="D114" s="23">
        <v>73300000</v>
      </c>
      <c r="E114" s="23"/>
    </row>
    <row r="115" spans="1:5" ht="12" customHeight="1">
      <c r="A115" s="17" t="s">
        <v>232</v>
      </c>
      <c r="B115" s="47" t="s">
        <v>152</v>
      </c>
      <c r="C115" s="48"/>
      <c r="D115" s="23"/>
      <c r="E115" s="23"/>
    </row>
    <row r="116" spans="1:5" ht="12" customHeight="1">
      <c r="A116" s="39"/>
      <c r="B116" s="50" t="s">
        <v>152</v>
      </c>
      <c r="C116" s="42"/>
      <c r="D116" s="42"/>
      <c r="E116" s="42"/>
    </row>
    <row r="117" spans="1:5" ht="15">
      <c r="A117"/>
      <c r="B117" s="280" t="s">
        <v>233</v>
      </c>
      <c r="C117" s="280"/>
      <c r="D117" s="280"/>
      <c r="E117" s="280"/>
    </row>
    <row r="118" spans="1:5" ht="18">
      <c r="A118" s="281" t="s">
        <v>234</v>
      </c>
      <c r="B118" s="281"/>
      <c r="C118" s="281"/>
      <c r="D118" s="282" t="s">
        <v>235</v>
      </c>
      <c r="E118" s="282"/>
    </row>
    <row r="119" spans="1:5" ht="18">
      <c r="A119" s="2"/>
      <c r="B119" s="2"/>
      <c r="C119" s="2"/>
      <c r="D119" s="2"/>
      <c r="E119" s="52"/>
    </row>
    <row r="120" spans="1:5" ht="18">
      <c r="A120" s="2"/>
      <c r="B120" s="2"/>
      <c r="C120" s="2"/>
      <c r="D120" s="2"/>
      <c r="E120" s="52"/>
    </row>
    <row r="121" spans="1:5" ht="18">
      <c r="A121" s="2"/>
      <c r="B121" s="2"/>
      <c r="C121" s="2"/>
      <c r="D121" s="2"/>
      <c r="E121" s="52"/>
    </row>
    <row r="122" spans="1:5" ht="18">
      <c r="A122" s="2"/>
      <c r="B122" s="2"/>
      <c r="C122" s="2"/>
      <c r="D122" s="2"/>
      <c r="E122" s="52"/>
    </row>
    <row r="123" spans="1:5" ht="18">
      <c r="A123" s="2"/>
      <c r="B123" s="2"/>
      <c r="C123" s="2"/>
      <c r="D123" s="2"/>
      <c r="E123" s="52"/>
    </row>
    <row r="124" spans="1:5" ht="18">
      <c r="A124" s="2"/>
      <c r="B124" s="2"/>
      <c r="C124" s="2"/>
      <c r="D124" s="2"/>
      <c r="E124" s="52"/>
    </row>
  </sheetData>
  <sheetProtection/>
  <mergeCells count="14">
    <mergeCell ref="A118:C118"/>
    <mergeCell ref="D118:E118"/>
    <mergeCell ref="D1:E1"/>
    <mergeCell ref="A7:E7"/>
    <mergeCell ref="A5:E5"/>
    <mergeCell ref="A6:E6"/>
    <mergeCell ref="C2:E3"/>
    <mergeCell ref="B117:E117"/>
    <mergeCell ref="D8:E8"/>
    <mergeCell ref="D9:D10"/>
    <mergeCell ref="E9:E10"/>
    <mergeCell ref="A9:A10"/>
    <mergeCell ref="B9:B10"/>
    <mergeCell ref="C9:C10"/>
  </mergeCells>
  <printOptions horizontalCentered="1"/>
  <pageMargins left="0.8" right="0.6" top="0.2755905511811024" bottom="0.2362204724409449" header="0.275590551181102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85"/>
  <sheetViews>
    <sheetView zoomScalePageLayoutView="0" workbookViewId="0" topLeftCell="A7">
      <selection activeCell="F27" sqref="F27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  <col min="8" max="8" width="21.59765625" style="0" customWidth="1"/>
  </cols>
  <sheetData>
    <row r="1" spans="1:6" ht="19.5">
      <c r="A1" s="307" t="s">
        <v>779</v>
      </c>
      <c r="B1" s="307"/>
      <c r="C1" s="307"/>
      <c r="D1" s="307"/>
      <c r="E1" s="307"/>
      <c r="F1" s="307"/>
    </row>
    <row r="2" ht="15">
      <c r="E2" s="237" t="s">
        <v>780</v>
      </c>
    </row>
    <row r="3" spans="1:6" ht="14.25" customHeight="1">
      <c r="A3" s="328"/>
      <c r="B3" s="330" t="s">
        <v>781</v>
      </c>
      <c r="C3" s="330" t="s">
        <v>782</v>
      </c>
      <c r="D3" s="330" t="s">
        <v>783</v>
      </c>
      <c r="E3" s="330" t="s">
        <v>784</v>
      </c>
      <c r="F3" s="330" t="s">
        <v>451</v>
      </c>
    </row>
    <row r="4" spans="1:17" ht="14.25">
      <c r="A4" s="329"/>
      <c r="B4" s="331" t="s">
        <v>785</v>
      </c>
      <c r="C4" s="331"/>
      <c r="D4" s="331"/>
      <c r="E4" s="331" t="s">
        <v>786</v>
      </c>
      <c r="F4" s="331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s="241" customFormat="1" ht="16.5" customHeight="1">
      <c r="A5" s="238" t="s">
        <v>787</v>
      </c>
      <c r="B5" s="239"/>
      <c r="C5" s="239"/>
      <c r="D5" s="239"/>
      <c r="E5" s="239"/>
      <c r="F5" s="239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16.5" customHeight="1">
      <c r="A6" s="242" t="s">
        <v>788</v>
      </c>
      <c r="B6" s="213">
        <f>31174787030+100677106</f>
        <v>31275464136</v>
      </c>
      <c r="C6" s="213">
        <v>20614958516</v>
      </c>
      <c r="D6" s="213">
        <v>2907164503</v>
      </c>
      <c r="E6" s="213">
        <v>316200233</v>
      </c>
      <c r="F6" s="213">
        <f>SUM(B6:E6)</f>
        <v>55113787388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7" ht="16.5" customHeight="1">
      <c r="A7" s="243" t="s">
        <v>789</v>
      </c>
      <c r="B7" s="147">
        <f>8856876730+579485900</f>
        <v>9436362630</v>
      </c>
      <c r="C7" s="201"/>
      <c r="D7" s="201"/>
      <c r="E7" s="201"/>
      <c r="F7" s="213">
        <f>SUM(B7:E7)</f>
        <v>9436362630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7" ht="16.5" customHeight="1">
      <c r="A8" s="244" t="s">
        <v>790</v>
      </c>
      <c r="B8" s="154">
        <f>SUM(B6:B7)</f>
        <v>40711826766</v>
      </c>
      <c r="C8" s="154">
        <f>SUM(C6:C7)</f>
        <v>20614958516</v>
      </c>
      <c r="D8" s="154">
        <f>SUM(D6:D7)</f>
        <v>2907164503</v>
      </c>
      <c r="E8" s="154">
        <f>SUM(E6:E7)</f>
        <v>316200233</v>
      </c>
      <c r="F8" s="154">
        <f>SUM(F6:F7)</f>
        <v>64550150018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17" ht="16.5" customHeight="1">
      <c r="A9" s="245" t="s">
        <v>791</v>
      </c>
      <c r="B9" s="213"/>
      <c r="C9" s="213"/>
      <c r="D9" s="213"/>
      <c r="E9" s="213"/>
      <c r="F9" s="213">
        <f>SUM(B9:E9)</f>
        <v>0</v>
      </c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</row>
    <row r="10" spans="1:17" ht="16.5" customHeight="1">
      <c r="A10" s="186" t="s">
        <v>792</v>
      </c>
      <c r="B10" s="112">
        <v>255825842</v>
      </c>
      <c r="C10" s="246">
        <v>914076022</v>
      </c>
      <c r="D10" s="246">
        <v>824769738</v>
      </c>
      <c r="E10" s="246">
        <v>24053553</v>
      </c>
      <c r="F10" s="112">
        <v>2018725155</v>
      </c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</row>
    <row r="11" spans="1:17" ht="16.5" customHeight="1">
      <c r="A11" s="186" t="s">
        <v>793</v>
      </c>
      <c r="B11" s="112"/>
      <c r="C11" s="112"/>
      <c r="D11" s="109"/>
      <c r="E11" s="109"/>
      <c r="F11" s="112">
        <v>8834935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</row>
    <row r="12" spans="1:17" ht="16.5" customHeight="1">
      <c r="A12" s="186" t="s">
        <v>794</v>
      </c>
      <c r="B12" s="112"/>
      <c r="C12" s="112"/>
      <c r="D12" s="112"/>
      <c r="E12" s="112"/>
      <c r="F12" s="112">
        <v>-316490086</v>
      </c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7" ht="16.5" customHeight="1">
      <c r="A13" s="186" t="s">
        <v>795</v>
      </c>
      <c r="B13" s="112"/>
      <c r="C13" s="112"/>
      <c r="D13" s="112"/>
      <c r="E13" s="112"/>
      <c r="F13" s="112">
        <v>-440067502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</row>
    <row r="14" spans="1:17" ht="16.5" customHeight="1">
      <c r="A14" s="244" t="s">
        <v>796</v>
      </c>
      <c r="B14" s="154">
        <f>SUM(B12:B13)</f>
        <v>0</v>
      </c>
      <c r="C14" s="154">
        <f>SUM(C12:C13)</f>
        <v>0</v>
      </c>
      <c r="D14" s="154">
        <f>SUM(D12:D13)</f>
        <v>0</v>
      </c>
      <c r="E14" s="154">
        <f>SUM(E12:E13)</f>
        <v>0</v>
      </c>
      <c r="F14" s="154">
        <f>+F10+F11+F12+F13</f>
        <v>1271002502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7" spans="1:6" ht="19.5">
      <c r="A17" s="307" t="s">
        <v>797</v>
      </c>
      <c r="B17" s="307"/>
      <c r="C17" s="307"/>
      <c r="D17" s="307"/>
      <c r="E17" s="307"/>
      <c r="F17" s="307"/>
    </row>
    <row r="18" ht="15">
      <c r="E18" s="237" t="s">
        <v>780</v>
      </c>
    </row>
    <row r="19" spans="1:6" ht="14.25">
      <c r="A19" s="328"/>
      <c r="B19" s="330" t="s">
        <v>781</v>
      </c>
      <c r="C19" s="330" t="s">
        <v>782</v>
      </c>
      <c r="D19" s="330" t="s">
        <v>783</v>
      </c>
      <c r="E19" s="330" t="s">
        <v>784</v>
      </c>
      <c r="F19" s="330" t="s">
        <v>451</v>
      </c>
    </row>
    <row r="20" spans="1:6" ht="14.25">
      <c r="A20" s="329"/>
      <c r="B20" s="331" t="s">
        <v>785</v>
      </c>
      <c r="C20" s="331"/>
      <c r="D20" s="331"/>
      <c r="E20" s="331" t="s">
        <v>786</v>
      </c>
      <c r="F20" s="331"/>
    </row>
    <row r="21" spans="1:6" ht="14.25" customHeight="1">
      <c r="A21" s="238" t="s">
        <v>787</v>
      </c>
      <c r="B21" s="239"/>
      <c r="C21" s="239"/>
      <c r="D21" s="239"/>
      <c r="E21" s="239"/>
      <c r="F21" s="239"/>
    </row>
    <row r="22" spans="1:17" ht="15">
      <c r="A22" s="242" t="s">
        <v>788</v>
      </c>
      <c r="B22" s="213">
        <f>34269579273+89910242</f>
        <v>34359489515</v>
      </c>
      <c r="C22" s="213">
        <v>19175687713</v>
      </c>
      <c r="D22" s="213">
        <v>0</v>
      </c>
      <c r="E22" s="213">
        <v>89055459</v>
      </c>
      <c r="F22" s="213">
        <f>SUM(B22:E22)</f>
        <v>53624232687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1:17" s="241" customFormat="1" ht="16.5" customHeight="1">
      <c r="A23" s="243" t="s">
        <v>789</v>
      </c>
      <c r="B23" s="147">
        <f>8980188528+609685000</f>
        <v>9589873528</v>
      </c>
      <c r="C23" s="201"/>
      <c r="D23" s="201"/>
      <c r="E23" s="201"/>
      <c r="F23" s="213">
        <f>SUM(B23:E23)</f>
        <v>9589873528</v>
      </c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ht="16.5" customHeight="1">
      <c r="A24" s="244" t="s">
        <v>790</v>
      </c>
      <c r="B24" s="154">
        <f>SUM(B22:B23)</f>
        <v>43949363043</v>
      </c>
      <c r="C24" s="154">
        <f>SUM(C22:C23)</f>
        <v>19175687713</v>
      </c>
      <c r="D24" s="154">
        <f>SUM(D22:D23)</f>
        <v>0</v>
      </c>
      <c r="E24" s="154">
        <f>SUM(E22:E23)</f>
        <v>89055459</v>
      </c>
      <c r="F24" s="154">
        <f>SUM(F22:F23)</f>
        <v>63214106215</v>
      </c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</row>
    <row r="25" spans="1:17" ht="16.5" customHeight="1">
      <c r="A25" s="245" t="s">
        <v>791</v>
      </c>
      <c r="B25" s="213"/>
      <c r="C25" s="213"/>
      <c r="D25" s="213"/>
      <c r="E25" s="213"/>
      <c r="F25" s="213">
        <f>SUM(B25:E25)</f>
        <v>0</v>
      </c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</row>
    <row r="26" spans="1:17" ht="16.5" customHeight="1">
      <c r="A26" s="186" t="s">
        <v>792</v>
      </c>
      <c r="B26" s="112">
        <v>0</v>
      </c>
      <c r="C26" s="246">
        <v>-1183311710</v>
      </c>
      <c r="D26" s="246">
        <v>0</v>
      </c>
      <c r="E26" s="246">
        <v>7196141</v>
      </c>
      <c r="F26" s="112">
        <f>SUM(B26:E26)</f>
        <v>-1176115569</v>
      </c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</row>
    <row r="27" spans="1:17" ht="16.5" customHeight="1">
      <c r="A27" s="186" t="s">
        <v>793</v>
      </c>
      <c r="B27" s="112"/>
      <c r="C27" s="112"/>
      <c r="D27" s="109"/>
      <c r="E27" s="109"/>
      <c r="F27" s="112">
        <v>7619209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17" ht="16.5" customHeight="1">
      <c r="A28" s="186" t="s">
        <v>794</v>
      </c>
      <c r="B28" s="112"/>
      <c r="C28" s="112"/>
      <c r="D28" s="112"/>
      <c r="E28" s="112"/>
      <c r="F28" s="112">
        <f>217000000-167583333-183745434</f>
        <v>-134328767</v>
      </c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1:17" ht="16.5" customHeight="1">
      <c r="A29" s="186" t="s">
        <v>795</v>
      </c>
      <c r="B29" s="112"/>
      <c r="C29" s="112"/>
      <c r="D29" s="112"/>
      <c r="E29" s="112"/>
      <c r="F29" s="112">
        <v>0</v>
      </c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6.5" customHeight="1">
      <c r="A30" s="244" t="s">
        <v>796</v>
      </c>
      <c r="B30" s="154">
        <f>SUM(B28:B29)</f>
        <v>0</v>
      </c>
      <c r="C30" s="154">
        <f>SUM(C28:C29)</f>
        <v>0</v>
      </c>
      <c r="D30" s="154">
        <f>SUM(D28:D29)</f>
        <v>0</v>
      </c>
      <c r="E30" s="154">
        <f>SUM(E28:E29)</f>
        <v>0</v>
      </c>
      <c r="F30" s="154">
        <f>+F26+F27+F28+F29</f>
        <v>-1302825127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7:17" ht="16.5" customHeight="1"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7:17" ht="16.5" customHeight="1"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  <row r="33" spans="7:17" ht="16.5" customHeight="1"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7:17" ht="16.5" customHeight="1"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ht="19.5">
      <c r="A35" s="307" t="s">
        <v>798</v>
      </c>
      <c r="B35" s="307"/>
      <c r="C35" s="307"/>
      <c r="D35" s="307"/>
      <c r="E35" s="307"/>
      <c r="F35" s="307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</row>
    <row r="36" ht="15">
      <c r="E36" s="237" t="s">
        <v>780</v>
      </c>
    </row>
    <row r="37" spans="1:6" ht="14.25">
      <c r="A37" s="328"/>
      <c r="B37" s="330" t="s">
        <v>781</v>
      </c>
      <c r="C37" s="330" t="s">
        <v>782</v>
      </c>
      <c r="D37" s="330" t="s">
        <v>783</v>
      </c>
      <c r="E37" s="330" t="s">
        <v>784</v>
      </c>
      <c r="F37" s="330" t="s">
        <v>451</v>
      </c>
    </row>
    <row r="38" spans="1:6" ht="14.25">
      <c r="A38" s="329"/>
      <c r="B38" s="331" t="s">
        <v>785</v>
      </c>
      <c r="C38" s="331"/>
      <c r="D38" s="331"/>
      <c r="E38" s="331" t="s">
        <v>786</v>
      </c>
      <c r="F38" s="331"/>
    </row>
    <row r="39" spans="1:6" ht="16.5">
      <c r="A39" s="238" t="s">
        <v>799</v>
      </c>
      <c r="B39" s="239"/>
      <c r="C39" s="239"/>
      <c r="D39" s="239"/>
      <c r="E39" s="239"/>
      <c r="F39" s="239"/>
    </row>
    <row r="40" spans="1:6" ht="14.25" customHeight="1">
      <c r="A40" s="242" t="s">
        <v>800</v>
      </c>
      <c r="B40" s="213">
        <v>4371861932</v>
      </c>
      <c r="C40" s="213">
        <v>41973533189</v>
      </c>
      <c r="D40" s="213">
        <v>0</v>
      </c>
      <c r="E40" s="213">
        <v>0</v>
      </c>
      <c r="F40" s="213">
        <v>46345395121</v>
      </c>
    </row>
    <row r="41" spans="1:6" ht="14.25" customHeight="1">
      <c r="A41" s="186" t="s">
        <v>801</v>
      </c>
      <c r="B41" s="112">
        <v>303384828</v>
      </c>
      <c r="C41" s="112">
        <v>4701313681</v>
      </c>
      <c r="D41" s="112"/>
      <c r="E41" s="112"/>
      <c r="F41" s="112">
        <v>5004698509</v>
      </c>
    </row>
    <row r="42" spans="1:6" ht="14.25" customHeight="1">
      <c r="A42" s="186" t="s">
        <v>802</v>
      </c>
      <c r="B42" s="112">
        <v>4866202611</v>
      </c>
      <c r="C42" s="112">
        <v>9687042740</v>
      </c>
      <c r="D42" s="112">
        <v>4759734795</v>
      </c>
      <c r="E42" s="112">
        <v>0</v>
      </c>
      <c r="F42" s="112">
        <v>19312980146</v>
      </c>
    </row>
    <row r="43" spans="1:6" ht="14.25" customHeight="1">
      <c r="A43" s="186" t="s">
        <v>339</v>
      </c>
      <c r="B43" s="112">
        <v>2602000602</v>
      </c>
      <c r="C43" s="112">
        <v>2105011847</v>
      </c>
      <c r="D43" s="112">
        <v>2103556591</v>
      </c>
      <c r="E43" s="112">
        <v>1455256</v>
      </c>
      <c r="F43" s="112">
        <v>6812024296</v>
      </c>
    </row>
    <row r="44" spans="1:6" ht="14.25" customHeight="1">
      <c r="A44" s="247" t="s">
        <v>803</v>
      </c>
      <c r="B44" s="176"/>
      <c r="C44" s="176"/>
      <c r="D44" s="176"/>
      <c r="E44" s="176"/>
      <c r="F44" s="176">
        <v>53633045072</v>
      </c>
    </row>
    <row r="45" spans="1:6" ht="15.75">
      <c r="A45" s="244" t="s">
        <v>804</v>
      </c>
      <c r="B45" s="154">
        <f>SUM(B40:B44)</f>
        <v>12143449973</v>
      </c>
      <c r="C45" s="154">
        <f>SUM(C40:C44)</f>
        <v>58466901457</v>
      </c>
      <c r="D45" s="154">
        <f>SUM(D40:D44)</f>
        <v>6863291386</v>
      </c>
      <c r="E45" s="154">
        <f>SUM(E40:E44)</f>
        <v>1455256</v>
      </c>
      <c r="F45" s="154">
        <f>SUM(F40:F44)</f>
        <v>131108143144</v>
      </c>
    </row>
    <row r="46" spans="1:6" ht="14.25" customHeight="1">
      <c r="A46" s="245" t="s">
        <v>805</v>
      </c>
      <c r="B46" s="213"/>
      <c r="C46" s="213"/>
      <c r="D46" s="213"/>
      <c r="E46" s="213"/>
      <c r="F46" s="213"/>
    </row>
    <row r="47" spans="1:6" ht="14.25" customHeight="1">
      <c r="A47" s="186" t="s">
        <v>806</v>
      </c>
      <c r="B47" s="112">
        <v>7430329608</v>
      </c>
      <c r="C47" s="246">
        <v>5507336196</v>
      </c>
      <c r="D47" s="246">
        <v>10849092462</v>
      </c>
      <c r="E47" s="246">
        <v>0</v>
      </c>
      <c r="F47" s="112">
        <f>SUM(B47:E47)</f>
        <v>23786758266</v>
      </c>
    </row>
    <row r="48" spans="1:6" ht="14.25" customHeight="1">
      <c r="A48" s="186" t="s">
        <v>807</v>
      </c>
      <c r="B48" s="112">
        <v>8535107469</v>
      </c>
      <c r="C48" s="112">
        <v>2100000000</v>
      </c>
      <c r="D48" s="109"/>
      <c r="E48" s="109"/>
      <c r="F48" s="112">
        <f>SUM(B48:E48)</f>
        <v>10635107469</v>
      </c>
    </row>
    <row r="49" spans="1:6" ht="14.25" customHeight="1">
      <c r="A49" s="186" t="s">
        <v>808</v>
      </c>
      <c r="B49" s="112"/>
      <c r="C49" s="112"/>
      <c r="D49" s="112"/>
      <c r="E49" s="112"/>
      <c r="F49" s="112">
        <f>+F50-F47-F48</f>
        <v>2687143092</v>
      </c>
    </row>
    <row r="50" spans="1:6" ht="15.75">
      <c r="A50" s="244" t="s">
        <v>809</v>
      </c>
      <c r="B50" s="154">
        <f>SUM(B47:B49)</f>
        <v>15965437077</v>
      </c>
      <c r="C50" s="154">
        <f>SUM(C47:C49)</f>
        <v>7607336196</v>
      </c>
      <c r="D50" s="154">
        <f>SUM(D47:D49)</f>
        <v>10849092462</v>
      </c>
      <c r="E50" s="154">
        <f>SUM(E47:E49)</f>
        <v>0</v>
      </c>
      <c r="F50" s="154">
        <v>37109008827</v>
      </c>
    </row>
    <row r="52" spans="1:6" ht="19.5">
      <c r="A52" s="307" t="s">
        <v>810</v>
      </c>
      <c r="B52" s="307"/>
      <c r="C52" s="307"/>
      <c r="D52" s="307"/>
      <c r="E52" s="307"/>
      <c r="F52" s="307"/>
    </row>
    <row r="53" ht="15">
      <c r="E53" s="237" t="s">
        <v>780</v>
      </c>
    </row>
    <row r="54" spans="1:6" ht="14.25">
      <c r="A54" s="328"/>
      <c r="B54" s="330" t="s">
        <v>781</v>
      </c>
      <c r="C54" s="330" t="s">
        <v>782</v>
      </c>
      <c r="D54" s="330" t="s">
        <v>783</v>
      </c>
      <c r="E54" s="330" t="s">
        <v>784</v>
      </c>
      <c r="F54" s="330" t="s">
        <v>451</v>
      </c>
    </row>
    <row r="55" spans="1:6" ht="14.25">
      <c r="A55" s="329"/>
      <c r="B55" s="331" t="s">
        <v>785</v>
      </c>
      <c r="C55" s="331"/>
      <c r="D55" s="331"/>
      <c r="E55" s="331" t="s">
        <v>786</v>
      </c>
      <c r="F55" s="331"/>
    </row>
    <row r="56" spans="1:6" ht="16.5">
      <c r="A56" s="238" t="s">
        <v>799</v>
      </c>
      <c r="B56" s="239"/>
      <c r="C56" s="239"/>
      <c r="D56" s="239"/>
      <c r="E56" s="239"/>
      <c r="F56" s="239"/>
    </row>
    <row r="57" spans="1:6" ht="14.25" customHeight="1">
      <c r="A57" s="242" t="s">
        <v>800</v>
      </c>
      <c r="B57" s="213">
        <v>4787077663</v>
      </c>
      <c r="C57" s="213">
        <v>40072377990</v>
      </c>
      <c r="D57" s="213">
        <v>0</v>
      </c>
      <c r="E57" s="213">
        <v>0</v>
      </c>
      <c r="F57" s="213">
        <v>44859455653</v>
      </c>
    </row>
    <row r="58" spans="1:6" ht="14.25" customHeight="1">
      <c r="A58" s="186" t="s">
        <v>801</v>
      </c>
      <c r="B58" s="112">
        <v>0</v>
      </c>
      <c r="C58" s="112">
        <v>880545929</v>
      </c>
      <c r="D58" s="112"/>
      <c r="E58" s="112"/>
      <c r="F58" s="213">
        <v>880545929</v>
      </c>
    </row>
    <row r="59" spans="1:6" ht="14.25" customHeight="1">
      <c r="A59" s="186" t="s">
        <v>802</v>
      </c>
      <c r="B59" s="112">
        <v>4117561775</v>
      </c>
      <c r="C59" s="112">
        <v>6817340155</v>
      </c>
      <c r="D59" s="112">
        <v>4651534090</v>
      </c>
      <c r="E59" s="112">
        <v>0</v>
      </c>
      <c r="F59" s="213">
        <v>15586436020</v>
      </c>
    </row>
    <row r="60" spans="1:6" ht="14.25" customHeight="1">
      <c r="A60" s="186" t="s">
        <v>339</v>
      </c>
      <c r="B60" s="112">
        <v>2380246927</v>
      </c>
      <c r="C60" s="112">
        <v>1507886952</v>
      </c>
      <c r="D60" s="112">
        <v>7964996174</v>
      </c>
      <c r="E60" s="112">
        <v>16775055</v>
      </c>
      <c r="F60" s="213">
        <v>11869905108</v>
      </c>
    </row>
    <row r="61" spans="1:6" ht="14.25" customHeight="1">
      <c r="A61" s="247" t="s">
        <v>803</v>
      </c>
      <c r="B61" s="176"/>
      <c r="C61" s="176"/>
      <c r="D61" s="176"/>
      <c r="E61" s="176"/>
      <c r="F61" s="213">
        <v>38239051499</v>
      </c>
    </row>
    <row r="62" spans="1:6" ht="15.75">
      <c r="A62" s="244" t="s">
        <v>804</v>
      </c>
      <c r="B62" s="154">
        <f>SUM(B57:B61)</f>
        <v>11284886365</v>
      </c>
      <c r="C62" s="154">
        <f>SUM(C57:C61)</f>
        <v>49278151026</v>
      </c>
      <c r="D62" s="154">
        <f>SUM(D57:D61)</f>
        <v>12616530264</v>
      </c>
      <c r="E62" s="154">
        <f>SUM(E57:E61)</f>
        <v>16775055</v>
      </c>
      <c r="F62" s="154">
        <v>111435394209</v>
      </c>
    </row>
    <row r="63" spans="1:6" ht="16.5">
      <c r="A63" s="245" t="s">
        <v>805</v>
      </c>
      <c r="B63" s="213"/>
      <c r="C63" s="213"/>
      <c r="D63" s="213"/>
      <c r="E63" s="213"/>
      <c r="F63" s="213"/>
    </row>
    <row r="64" spans="1:6" ht="14.25" customHeight="1">
      <c r="A64" s="186" t="s">
        <v>806</v>
      </c>
      <c r="B64" s="112">
        <v>8437477206</v>
      </c>
      <c r="C64" s="112">
        <v>3528951307</v>
      </c>
      <c r="D64" s="112">
        <v>11072605710</v>
      </c>
      <c r="E64" s="112">
        <v>0</v>
      </c>
      <c r="F64" s="112">
        <v>23039034223</v>
      </c>
    </row>
    <row r="65" spans="1:6" ht="14.25" customHeight="1">
      <c r="A65" s="186" t="s">
        <v>807</v>
      </c>
      <c r="B65" s="112">
        <v>5000000000</v>
      </c>
      <c r="C65" s="112"/>
      <c r="D65" s="109"/>
      <c r="E65" s="109"/>
      <c r="F65" s="112">
        <v>5000000000</v>
      </c>
    </row>
    <row r="66" spans="1:6" ht="14.25" customHeight="1">
      <c r="A66" s="186" t="s">
        <v>808</v>
      </c>
      <c r="B66" s="112"/>
      <c r="C66" s="112"/>
      <c r="D66" s="112"/>
      <c r="E66" s="112"/>
      <c r="F66" s="112">
        <v>3635850140</v>
      </c>
    </row>
    <row r="67" spans="1:6" ht="15.75">
      <c r="A67" s="244" t="s">
        <v>809</v>
      </c>
      <c r="B67" s="154">
        <f>SUM(B64:B66)</f>
        <v>13437477206</v>
      </c>
      <c r="C67" s="154">
        <f>SUM(C64:C66)</f>
        <v>3528951307</v>
      </c>
      <c r="D67" s="154">
        <f>SUM(D64:D66)</f>
        <v>11072605710</v>
      </c>
      <c r="E67" s="154">
        <f>SUM(E64:E66)</f>
        <v>0</v>
      </c>
      <c r="F67" s="154">
        <v>31674884363</v>
      </c>
    </row>
    <row r="69" ht="15">
      <c r="A69" s="248" t="s">
        <v>811</v>
      </c>
    </row>
    <row r="70" ht="15">
      <c r="A70" s="248"/>
    </row>
    <row r="620" ht="14.25">
      <c r="C620" t="s">
        <v>236</v>
      </c>
    </row>
    <row r="628" ht="14.25">
      <c r="C628" t="s">
        <v>236</v>
      </c>
    </row>
    <row r="634" ht="14.25">
      <c r="C634" t="s">
        <v>236</v>
      </c>
    </row>
    <row r="645" ht="14.25">
      <c r="C645" t="s">
        <v>236</v>
      </c>
    </row>
    <row r="652" ht="14.25">
      <c r="C652" t="s">
        <v>236</v>
      </c>
    </row>
    <row r="657" ht="14.25">
      <c r="C657" t="s">
        <v>236</v>
      </c>
    </row>
    <row r="666" ht="14.25">
      <c r="C666" t="s">
        <v>236</v>
      </c>
    </row>
    <row r="673" ht="14.25">
      <c r="C673" t="s">
        <v>236</v>
      </c>
    </row>
    <row r="681" ht="14.25">
      <c r="C681" t="s">
        <v>236</v>
      </c>
    </row>
    <row r="685" ht="14.25">
      <c r="C685" t="s">
        <v>236</v>
      </c>
    </row>
    <row r="696" ht="14.25">
      <c r="C696" t="s">
        <v>236</v>
      </c>
    </row>
    <row r="702" ht="14.25">
      <c r="C702" t="s">
        <v>236</v>
      </c>
    </row>
    <row r="712" ht="14.25">
      <c r="C712" t="s">
        <v>236</v>
      </c>
    </row>
    <row r="717" ht="14.25">
      <c r="C717" t="s">
        <v>236</v>
      </c>
    </row>
    <row r="726" ht="14.25">
      <c r="C726" t="s">
        <v>236</v>
      </c>
    </row>
    <row r="734" ht="14.25">
      <c r="C734" t="s">
        <v>236</v>
      </c>
    </row>
    <row r="740" ht="14.25">
      <c r="C740" t="s">
        <v>236</v>
      </c>
    </row>
    <row r="761" ht="14.25">
      <c r="C761" t="s">
        <v>236</v>
      </c>
    </row>
    <row r="781" ht="14.25">
      <c r="C781" t="s">
        <v>236</v>
      </c>
    </row>
    <row r="785" ht="14.25">
      <c r="C785" t="s">
        <v>236</v>
      </c>
    </row>
  </sheetData>
  <sheetProtection/>
  <mergeCells count="28">
    <mergeCell ref="A1:F1"/>
    <mergeCell ref="A3:A4"/>
    <mergeCell ref="B3:B4"/>
    <mergeCell ref="C3:C4"/>
    <mergeCell ref="D3:D4"/>
    <mergeCell ref="E3:E4"/>
    <mergeCell ref="F3:F4"/>
    <mergeCell ref="B37:B38"/>
    <mergeCell ref="C37:C38"/>
    <mergeCell ref="D37:D38"/>
    <mergeCell ref="A35:F35"/>
    <mergeCell ref="E37:E38"/>
    <mergeCell ref="F37:F38"/>
    <mergeCell ref="A37:A38"/>
    <mergeCell ref="A52:F52"/>
    <mergeCell ref="A54:A55"/>
    <mergeCell ref="B54:B55"/>
    <mergeCell ref="C54:C55"/>
    <mergeCell ref="D54:D55"/>
    <mergeCell ref="E54:E55"/>
    <mergeCell ref="F54:F55"/>
    <mergeCell ref="A17:F17"/>
    <mergeCell ref="A19:A20"/>
    <mergeCell ref="B19:B20"/>
    <mergeCell ref="C19:C20"/>
    <mergeCell ref="D19:D20"/>
    <mergeCell ref="E19:E20"/>
    <mergeCell ref="F19:F20"/>
  </mergeCells>
  <printOptions/>
  <pageMargins left="1.2598425196850394" right="0" top="0.7086614173228347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A10" sqref="A10:G31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8" customHeight="1">
      <c r="A1" s="54" t="s">
        <v>26</v>
      </c>
      <c r="B1" s="55"/>
      <c r="C1" s="55"/>
      <c r="F1" s="290" t="s">
        <v>237</v>
      </c>
      <c r="G1" s="290"/>
    </row>
    <row r="2" spans="1:7" ht="18" customHeight="1">
      <c r="A2" s="57"/>
      <c r="B2" s="55"/>
      <c r="C2" s="55"/>
      <c r="F2" s="291" t="s">
        <v>238</v>
      </c>
      <c r="G2" s="291"/>
    </row>
    <row r="3" spans="1:7" ht="17.25" customHeight="1">
      <c r="A3" s="57"/>
      <c r="B3" s="55"/>
      <c r="C3" s="55"/>
      <c r="F3" s="291"/>
      <c r="G3" s="291"/>
    </row>
    <row r="4" spans="1:7" ht="24" customHeight="1">
      <c r="A4" s="292" t="s">
        <v>239</v>
      </c>
      <c r="B4" s="292"/>
      <c r="C4" s="292"/>
      <c r="D4" s="292"/>
      <c r="E4" s="292"/>
      <c r="F4" s="292"/>
      <c r="G4" s="292"/>
    </row>
    <row r="5" spans="1:7" ht="15.75">
      <c r="A5" s="293" t="s">
        <v>240</v>
      </c>
      <c r="B5" s="293"/>
      <c r="C5" s="293"/>
      <c r="D5" s="293"/>
      <c r="E5" s="293"/>
      <c r="F5" s="293"/>
      <c r="G5" s="293"/>
    </row>
    <row r="6" spans="1:7" ht="18">
      <c r="A6" s="58"/>
      <c r="B6" s="55"/>
      <c r="C6" s="55"/>
      <c r="F6" s="59" t="s">
        <v>241</v>
      </c>
      <c r="G6" s="60"/>
    </row>
    <row r="7" spans="1:7" ht="15.75">
      <c r="A7" s="286" t="s">
        <v>242</v>
      </c>
      <c r="B7" s="286" t="s">
        <v>243</v>
      </c>
      <c r="C7" s="286" t="s">
        <v>35</v>
      </c>
      <c r="D7" s="288" t="s">
        <v>244</v>
      </c>
      <c r="E7" s="289"/>
      <c r="F7" s="283" t="s">
        <v>245</v>
      </c>
      <c r="G7" s="284"/>
    </row>
    <row r="8" spans="1:7" ht="14.25">
      <c r="A8" s="287"/>
      <c r="B8" s="287" t="s">
        <v>243</v>
      </c>
      <c r="C8" s="287"/>
      <c r="D8" s="61" t="s">
        <v>246</v>
      </c>
      <c r="E8" s="61" t="s">
        <v>247</v>
      </c>
      <c r="F8" s="61" t="s">
        <v>246</v>
      </c>
      <c r="G8" s="61" t="s">
        <v>247</v>
      </c>
    </row>
    <row r="9" spans="1:7" ht="12.75" customHeight="1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</row>
    <row r="10" spans="1:8" ht="14.25" customHeight="1">
      <c r="A10" s="63" t="s">
        <v>248</v>
      </c>
      <c r="B10" s="64" t="s">
        <v>249</v>
      </c>
      <c r="C10" s="65" t="s">
        <v>250</v>
      </c>
      <c r="D10" s="66">
        <v>63214106215</v>
      </c>
      <c r="E10" s="66">
        <v>64550150018</v>
      </c>
      <c r="F10" s="66">
        <f>+D10</f>
        <v>63214106215</v>
      </c>
      <c r="G10" s="66">
        <f>+E10</f>
        <v>64550150018</v>
      </c>
      <c r="H10" s="53"/>
    </row>
    <row r="11" spans="1:8" ht="14.25" customHeight="1">
      <c r="A11" s="67" t="s">
        <v>251</v>
      </c>
      <c r="B11" s="68" t="s">
        <v>252</v>
      </c>
      <c r="C11" s="69" t="s">
        <v>253</v>
      </c>
      <c r="D11" s="70">
        <v>0</v>
      </c>
      <c r="E11" s="70">
        <v>0</v>
      </c>
      <c r="F11" s="70">
        <f>+D11</f>
        <v>0</v>
      </c>
      <c r="G11" s="70">
        <f>+E11</f>
        <v>0</v>
      </c>
      <c r="H11" s="53"/>
    </row>
    <row r="12" spans="1:8" ht="14.25" customHeight="1">
      <c r="A12" s="67" t="s">
        <v>254</v>
      </c>
      <c r="B12" s="68" t="s">
        <v>255</v>
      </c>
      <c r="C12" s="69" t="s">
        <v>256</v>
      </c>
      <c r="D12" s="70">
        <f>+D10</f>
        <v>63214106215</v>
      </c>
      <c r="E12" s="70">
        <f>+E10</f>
        <v>64550150018</v>
      </c>
      <c r="F12" s="70">
        <f>+F10</f>
        <v>63214106215</v>
      </c>
      <c r="G12" s="70">
        <f>+G10</f>
        <v>64550150018</v>
      </c>
      <c r="H12" s="53"/>
    </row>
    <row r="13" spans="1:11" ht="14.25" customHeight="1">
      <c r="A13" s="67" t="s">
        <v>257</v>
      </c>
      <c r="B13" s="68" t="s">
        <v>258</v>
      </c>
      <c r="C13" s="69" t="s">
        <v>259</v>
      </c>
      <c r="D13" s="70">
        <v>61714577842</v>
      </c>
      <c r="E13" s="70">
        <v>59605617325</v>
      </c>
      <c r="F13" s="70">
        <f>+D13</f>
        <v>61714577842</v>
      </c>
      <c r="G13" s="70">
        <f>+E13</f>
        <v>59605617325</v>
      </c>
      <c r="H13" s="53"/>
      <c r="I13" s="71"/>
      <c r="J13" s="71"/>
      <c r="K13" s="71"/>
    </row>
    <row r="14" spans="1:8" ht="14.25" customHeight="1">
      <c r="A14" s="67" t="s">
        <v>260</v>
      </c>
      <c r="B14" s="68" t="s">
        <v>261</v>
      </c>
      <c r="C14" s="69" t="s">
        <v>152</v>
      </c>
      <c r="D14" s="70">
        <f>+D12-D13</f>
        <v>1499528373</v>
      </c>
      <c r="E14" s="70">
        <f>+E12-E13</f>
        <v>4944532693</v>
      </c>
      <c r="F14" s="70">
        <f>+F12-F13</f>
        <v>1499528373</v>
      </c>
      <c r="G14" s="70">
        <f>+G12-G13</f>
        <v>4944532693</v>
      </c>
      <c r="H14" s="53"/>
    </row>
    <row r="15" spans="1:8" ht="14.25" customHeight="1">
      <c r="A15" s="67" t="s">
        <v>262</v>
      </c>
      <c r="B15" s="68" t="s">
        <v>263</v>
      </c>
      <c r="C15" s="69" t="s">
        <v>264</v>
      </c>
      <c r="D15" s="70">
        <v>224619209</v>
      </c>
      <c r="E15" s="70">
        <v>8834935</v>
      </c>
      <c r="F15" s="70">
        <f aca="true" t="shared" si="0" ref="F15:G19">+D15</f>
        <v>224619209</v>
      </c>
      <c r="G15" s="70">
        <f t="shared" si="0"/>
        <v>8834935</v>
      </c>
      <c r="H15" s="53"/>
    </row>
    <row r="16" spans="1:8" ht="14.25" customHeight="1">
      <c r="A16" s="67" t="s">
        <v>265</v>
      </c>
      <c r="B16" s="68" t="s">
        <v>266</v>
      </c>
      <c r="C16" s="69" t="s">
        <v>267</v>
      </c>
      <c r="D16" s="70">
        <v>167583333</v>
      </c>
      <c r="E16" s="70">
        <v>353569631</v>
      </c>
      <c r="F16" s="70">
        <f t="shared" si="0"/>
        <v>167583333</v>
      </c>
      <c r="G16" s="70">
        <f t="shared" si="0"/>
        <v>353569631</v>
      </c>
      <c r="H16" s="53"/>
    </row>
    <row r="17" spans="1:8" ht="14.25" customHeight="1">
      <c r="A17" s="72" t="s">
        <v>268</v>
      </c>
      <c r="B17" s="68" t="s">
        <v>269</v>
      </c>
      <c r="C17" s="69" t="s">
        <v>152</v>
      </c>
      <c r="D17" s="73">
        <f>+D16</f>
        <v>167583333</v>
      </c>
      <c r="E17" s="73">
        <f>+E16</f>
        <v>353569631</v>
      </c>
      <c r="F17" s="73">
        <f t="shared" si="0"/>
        <v>167583333</v>
      </c>
      <c r="G17" s="73">
        <f t="shared" si="0"/>
        <v>353569631</v>
      </c>
      <c r="H17" s="53"/>
    </row>
    <row r="18" spans="1:8" ht="14.25" customHeight="1">
      <c r="A18" s="67" t="s">
        <v>270</v>
      </c>
      <c r="B18" s="68" t="s">
        <v>271</v>
      </c>
      <c r="C18" s="69" t="s">
        <v>152</v>
      </c>
      <c r="D18" s="70">
        <v>543007565</v>
      </c>
      <c r="E18" s="70">
        <v>616492679</v>
      </c>
      <c r="F18" s="70">
        <f t="shared" si="0"/>
        <v>543007565</v>
      </c>
      <c r="G18" s="70">
        <f t="shared" si="0"/>
        <v>616492679</v>
      </c>
      <c r="H18" s="53"/>
    </row>
    <row r="19" spans="1:8" ht="14.25" customHeight="1">
      <c r="A19" s="67" t="s">
        <v>272</v>
      </c>
      <c r="B19" s="68" t="s">
        <v>273</v>
      </c>
      <c r="C19" s="69" t="s">
        <v>152</v>
      </c>
      <c r="D19" s="70">
        <v>2132636377</v>
      </c>
      <c r="E19" s="70">
        <v>2309314859</v>
      </c>
      <c r="F19" s="70">
        <f t="shared" si="0"/>
        <v>2132636377</v>
      </c>
      <c r="G19" s="70">
        <f t="shared" si="0"/>
        <v>2309314859</v>
      </c>
      <c r="H19" s="53"/>
    </row>
    <row r="20" spans="1:8" ht="14.25" customHeight="1">
      <c r="A20" s="67" t="s">
        <v>274</v>
      </c>
      <c r="B20" s="68" t="s">
        <v>275</v>
      </c>
      <c r="C20" s="69" t="s">
        <v>152</v>
      </c>
      <c r="D20" s="70">
        <f>+D14+D15-D16-D18-D19</f>
        <v>-1119079693</v>
      </c>
      <c r="E20" s="70">
        <f>+E14+E15-E16-E18-E19</f>
        <v>1673990459</v>
      </c>
      <c r="F20" s="70">
        <f>+F14+F15-F16-F18-F19</f>
        <v>-1119079693</v>
      </c>
      <c r="G20" s="70">
        <f>+G14+G15-G16-G18-G19</f>
        <v>1673990459</v>
      </c>
      <c r="H20" s="53"/>
    </row>
    <row r="21" spans="1:8" ht="14.25" customHeight="1">
      <c r="A21" s="67" t="s">
        <v>276</v>
      </c>
      <c r="B21" s="68" t="s">
        <v>277</v>
      </c>
      <c r="C21" s="69" t="s">
        <v>152</v>
      </c>
      <c r="D21" s="70">
        <v>0</v>
      </c>
      <c r="E21" s="70">
        <v>37079545</v>
      </c>
      <c r="F21" s="70">
        <f>+D21</f>
        <v>0</v>
      </c>
      <c r="G21" s="70">
        <f>+E21</f>
        <v>37079545</v>
      </c>
      <c r="H21" s="53"/>
    </row>
    <row r="22" spans="1:8" ht="14.25" customHeight="1">
      <c r="A22" s="67" t="s">
        <v>278</v>
      </c>
      <c r="B22" s="68" t="s">
        <v>279</v>
      </c>
      <c r="C22" s="69" t="s">
        <v>152</v>
      </c>
      <c r="D22" s="70">
        <v>183745434</v>
      </c>
      <c r="E22" s="70">
        <v>0</v>
      </c>
      <c r="F22" s="70">
        <f>+D22</f>
        <v>183745434</v>
      </c>
      <c r="G22" s="70">
        <f>+E22</f>
        <v>0</v>
      </c>
      <c r="H22" s="53"/>
    </row>
    <row r="23" spans="1:8" ht="14.25" customHeight="1">
      <c r="A23" s="67" t="s">
        <v>280</v>
      </c>
      <c r="B23" s="68" t="s">
        <v>281</v>
      </c>
      <c r="C23" s="69" t="s">
        <v>152</v>
      </c>
      <c r="D23" s="70">
        <f>+D21-D22</f>
        <v>-183745434</v>
      </c>
      <c r="E23" s="70">
        <f>+E21-E22</f>
        <v>37079545</v>
      </c>
      <c r="F23" s="70">
        <f>+F21-F22</f>
        <v>-183745434</v>
      </c>
      <c r="G23" s="70">
        <f>+G21-G22</f>
        <v>37079545</v>
      </c>
      <c r="H23" s="53"/>
    </row>
    <row r="24" spans="1:8" ht="14.25" customHeight="1">
      <c r="A24" s="67" t="s">
        <v>282</v>
      </c>
      <c r="B24" s="74" t="s">
        <v>283</v>
      </c>
      <c r="C24" s="69"/>
      <c r="D24" s="70"/>
      <c r="E24" s="70"/>
      <c r="F24" s="70"/>
      <c r="G24" s="70"/>
      <c r="H24" s="53"/>
    </row>
    <row r="25" spans="1:8" ht="14.25" customHeight="1">
      <c r="A25" s="67" t="s">
        <v>284</v>
      </c>
      <c r="B25" s="68" t="s">
        <v>285</v>
      </c>
      <c r="C25" s="69" t="s">
        <v>152</v>
      </c>
      <c r="D25" s="70">
        <f>+D20+D23</f>
        <v>-1302825127</v>
      </c>
      <c r="E25" s="70">
        <f>+E20+E23</f>
        <v>1711070004</v>
      </c>
      <c r="F25" s="70">
        <f>+F20+F23</f>
        <v>-1302825127</v>
      </c>
      <c r="G25" s="70">
        <f>+G20+G23</f>
        <v>1711070004</v>
      </c>
      <c r="H25" s="53"/>
    </row>
    <row r="26" spans="1:8" ht="14.25" customHeight="1">
      <c r="A26" s="67" t="s">
        <v>286</v>
      </c>
      <c r="B26" s="68" t="s">
        <v>287</v>
      </c>
      <c r="C26" s="69" t="s">
        <v>288</v>
      </c>
      <c r="D26" s="70">
        <v>0</v>
      </c>
      <c r="E26" s="70">
        <v>440067502</v>
      </c>
      <c r="F26" s="70">
        <f>+D26</f>
        <v>0</v>
      </c>
      <c r="G26" s="70">
        <f>+E26</f>
        <v>440067502</v>
      </c>
      <c r="H26" s="53"/>
    </row>
    <row r="27" spans="1:8" ht="14.25" customHeight="1">
      <c r="A27" s="67" t="s">
        <v>289</v>
      </c>
      <c r="B27" s="68" t="s">
        <v>290</v>
      </c>
      <c r="C27" s="69" t="s">
        <v>291</v>
      </c>
      <c r="D27" s="70">
        <v>0</v>
      </c>
      <c r="E27" s="70">
        <v>0</v>
      </c>
      <c r="F27" s="70">
        <v>0</v>
      </c>
      <c r="G27" s="70">
        <f>+E27</f>
        <v>0</v>
      </c>
      <c r="H27" s="53"/>
    </row>
    <row r="28" spans="1:7" ht="14.25" customHeight="1">
      <c r="A28" s="67" t="s">
        <v>292</v>
      </c>
      <c r="B28" s="68" t="s">
        <v>293</v>
      </c>
      <c r="C28" s="75"/>
      <c r="D28" s="70">
        <f>+D25-D26-D27</f>
        <v>-1302825127</v>
      </c>
      <c r="E28" s="70">
        <f>+E25-E26-E27</f>
        <v>1271002502</v>
      </c>
      <c r="F28" s="70">
        <f>+F25-F26-F27</f>
        <v>-1302825127</v>
      </c>
      <c r="G28" s="70">
        <f>+G25-G26-G27</f>
        <v>1271002502</v>
      </c>
    </row>
    <row r="29" spans="1:7" ht="14.25" customHeight="1">
      <c r="A29" s="76" t="s">
        <v>294</v>
      </c>
      <c r="B29" s="77" t="s">
        <v>295</v>
      </c>
      <c r="C29" s="78"/>
      <c r="D29" s="70"/>
      <c r="E29" s="70"/>
      <c r="F29" s="70"/>
      <c r="G29" s="70"/>
    </row>
    <row r="30" spans="1:7" ht="14.25" customHeight="1">
      <c r="A30" s="76" t="s">
        <v>296</v>
      </c>
      <c r="B30" s="77" t="s">
        <v>297</v>
      </c>
      <c r="C30" s="78"/>
      <c r="D30" s="70"/>
      <c r="E30" s="70"/>
      <c r="F30" s="70"/>
      <c r="G30" s="70"/>
    </row>
    <row r="31" spans="1:7" ht="14.25" customHeight="1">
      <c r="A31" s="79" t="s">
        <v>298</v>
      </c>
      <c r="B31" s="80" t="s">
        <v>299</v>
      </c>
      <c r="C31" s="81"/>
      <c r="D31" s="82">
        <f>+D28/5568000</f>
        <v>-233.98439780890806</v>
      </c>
      <c r="E31" s="82">
        <f>+E28/5568000</f>
        <v>228.26912751436782</v>
      </c>
      <c r="F31" s="82">
        <f>+F28/5568000</f>
        <v>-233.98439780890806</v>
      </c>
      <c r="G31" s="82">
        <f>+G28/5568000</f>
        <v>228.26912751436782</v>
      </c>
    </row>
    <row r="32" spans="2:7" ht="15">
      <c r="B32" s="280" t="s">
        <v>300</v>
      </c>
      <c r="C32" s="280"/>
      <c r="D32" s="280"/>
      <c r="E32" s="280"/>
      <c r="F32" s="280"/>
      <c r="G32" s="280"/>
    </row>
    <row r="33" spans="1:7" ht="18">
      <c r="A33" s="281" t="s">
        <v>301</v>
      </c>
      <c r="B33" s="281"/>
      <c r="C33" s="281"/>
      <c r="D33" s="285" t="s">
        <v>302</v>
      </c>
      <c r="E33" s="285"/>
      <c r="F33" s="285"/>
      <c r="G33" s="285"/>
    </row>
    <row r="34" spans="1:7" ht="14.25" customHeight="1">
      <c r="A34" s="51"/>
      <c r="B34" s="51"/>
      <c r="C34" s="51"/>
      <c r="D34" s="83"/>
      <c r="E34" s="83"/>
      <c r="F34" s="83"/>
      <c r="G34" s="83"/>
    </row>
  </sheetData>
  <sheetProtection/>
  <mergeCells count="12">
    <mergeCell ref="F1:G1"/>
    <mergeCell ref="F2:G3"/>
    <mergeCell ref="A4:G4"/>
    <mergeCell ref="A5:G5"/>
    <mergeCell ref="F7:G7"/>
    <mergeCell ref="B32:G32"/>
    <mergeCell ref="A33:C33"/>
    <mergeCell ref="D33:G33"/>
    <mergeCell ref="A7:A8"/>
    <mergeCell ref="B7:B8"/>
    <mergeCell ref="C7:C8"/>
    <mergeCell ref="D7:E7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30" sqref="A30"/>
    </sheetView>
  </sheetViews>
  <sheetFormatPr defaultColWidth="8.796875" defaultRowHeight="14.25"/>
  <cols>
    <col min="1" max="1" width="50.69921875" style="0" customWidth="1"/>
    <col min="2" max="2" width="4.59765625" style="117" customWidth="1"/>
    <col min="3" max="3" width="6.3984375" style="0" customWidth="1"/>
    <col min="4" max="4" width="14" style="0" customWidth="1"/>
    <col min="5" max="5" width="13.8984375" style="0" customWidth="1"/>
    <col min="6" max="6" width="21.59765625" style="0" bestFit="1" customWidth="1"/>
  </cols>
  <sheetData>
    <row r="1" spans="1:5" ht="30" customHeight="1">
      <c r="A1" s="57" t="s">
        <v>305</v>
      </c>
      <c r="B1" s="86"/>
      <c r="C1" s="87"/>
      <c r="D1" s="298" t="s">
        <v>306</v>
      </c>
      <c r="E1" s="298"/>
    </row>
    <row r="2" spans="1:5" ht="15" customHeight="1">
      <c r="A2" s="57"/>
      <c r="B2" s="86"/>
      <c r="C2" s="87"/>
      <c r="D2" s="299" t="s">
        <v>307</v>
      </c>
      <c r="E2" s="299"/>
    </row>
    <row r="3" spans="1:5" ht="15">
      <c r="A3" s="57"/>
      <c r="B3" s="86"/>
      <c r="C3" s="87"/>
      <c r="D3" s="299" t="s">
        <v>308</v>
      </c>
      <c r="E3" s="299"/>
    </row>
    <row r="4" spans="1:5" ht="21" customHeight="1">
      <c r="A4" s="300" t="s">
        <v>309</v>
      </c>
      <c r="B4" s="300"/>
      <c r="C4" s="300"/>
      <c r="D4" s="300"/>
      <c r="E4" s="300"/>
    </row>
    <row r="5" spans="1:5" ht="15.75">
      <c r="A5" s="294" t="s">
        <v>310</v>
      </c>
      <c r="B5" s="294"/>
      <c r="C5" s="294"/>
      <c r="D5" s="294"/>
      <c r="E5" s="294"/>
    </row>
    <row r="6" spans="1:5" ht="15.75" customHeight="1">
      <c r="A6" s="290" t="s">
        <v>311</v>
      </c>
      <c r="B6" s="290"/>
      <c r="C6" s="290"/>
      <c r="D6" s="290"/>
      <c r="E6" s="290"/>
    </row>
    <row r="7" spans="1:5" ht="25.5" customHeight="1">
      <c r="A7" s="295" t="s">
        <v>33</v>
      </c>
      <c r="B7" s="296" t="s">
        <v>312</v>
      </c>
      <c r="C7" s="296" t="s">
        <v>35</v>
      </c>
      <c r="D7" s="297" t="s">
        <v>313</v>
      </c>
      <c r="E7" s="297"/>
    </row>
    <row r="8" spans="1:5" ht="13.5" customHeight="1">
      <c r="A8" s="295"/>
      <c r="B8" s="296"/>
      <c r="C8" s="296"/>
      <c r="D8" s="89" t="s">
        <v>314</v>
      </c>
      <c r="E8" s="89" t="s">
        <v>315</v>
      </c>
    </row>
    <row r="9" spans="1:5" ht="9.75" customHeight="1">
      <c r="A9" s="90">
        <v>1</v>
      </c>
      <c r="B9" s="91">
        <v>2</v>
      </c>
      <c r="C9" s="92">
        <v>3</v>
      </c>
      <c r="D9" s="93">
        <v>4</v>
      </c>
      <c r="E9" s="93">
        <v>5</v>
      </c>
    </row>
    <row r="10" spans="1:5" ht="15">
      <c r="A10" s="94" t="s">
        <v>316</v>
      </c>
      <c r="B10" s="95" t="s">
        <v>152</v>
      </c>
      <c r="C10" s="96"/>
      <c r="D10" s="97"/>
      <c r="E10" s="97"/>
    </row>
    <row r="11" spans="1:5" ht="12.75" customHeight="1">
      <c r="A11" s="98" t="s">
        <v>317</v>
      </c>
      <c r="B11" s="99" t="s">
        <v>249</v>
      </c>
      <c r="C11" s="100"/>
      <c r="D11" s="101">
        <v>-1302825127</v>
      </c>
      <c r="E11" s="101">
        <v>1711070004</v>
      </c>
    </row>
    <row r="12" spans="1:6" ht="12.75" customHeight="1">
      <c r="A12" s="98" t="s">
        <v>318</v>
      </c>
      <c r="B12" s="102"/>
      <c r="C12" s="100"/>
      <c r="D12" s="103"/>
      <c r="E12" s="103"/>
      <c r="F12" s="104"/>
    </row>
    <row r="13" spans="1:6" ht="12.75" customHeight="1">
      <c r="A13" s="72" t="s">
        <v>322</v>
      </c>
      <c r="B13" s="105" t="s">
        <v>252</v>
      </c>
      <c r="C13" s="100"/>
      <c r="D13" s="103">
        <v>1946820939</v>
      </c>
      <c r="E13" s="103">
        <v>1992757524</v>
      </c>
      <c r="F13" s="104"/>
    </row>
    <row r="14" spans="1:5" ht="12.75" customHeight="1">
      <c r="A14" s="72" t="s">
        <v>323</v>
      </c>
      <c r="B14" s="105" t="s">
        <v>324</v>
      </c>
      <c r="C14" s="100"/>
      <c r="D14" s="103">
        <v>0</v>
      </c>
      <c r="E14" s="103">
        <v>0</v>
      </c>
    </row>
    <row r="15" spans="1:5" ht="12.75" customHeight="1">
      <c r="A15" s="72" t="s">
        <v>325</v>
      </c>
      <c r="B15" s="105" t="s">
        <v>326</v>
      </c>
      <c r="C15" s="100"/>
      <c r="D15" s="103"/>
      <c r="E15" s="103"/>
    </row>
    <row r="16" spans="1:5" ht="12.75" customHeight="1">
      <c r="A16" s="72" t="s">
        <v>327</v>
      </c>
      <c r="B16" s="102" t="s">
        <v>328</v>
      </c>
      <c r="C16" s="100"/>
      <c r="D16" s="103">
        <v>-224619209</v>
      </c>
      <c r="E16" s="103">
        <v>-8834935</v>
      </c>
    </row>
    <row r="17" spans="1:5" ht="12.75" customHeight="1">
      <c r="A17" s="72" t="s">
        <v>330</v>
      </c>
      <c r="B17" s="102" t="s">
        <v>331</v>
      </c>
      <c r="C17" s="100"/>
      <c r="D17" s="103">
        <v>167583333</v>
      </c>
      <c r="E17" s="103">
        <v>353569631</v>
      </c>
    </row>
    <row r="18" spans="1:5" ht="12.75" customHeight="1">
      <c r="A18" s="98" t="s">
        <v>332</v>
      </c>
      <c r="B18" s="107" t="s">
        <v>333</v>
      </c>
      <c r="C18" s="108"/>
      <c r="D18" s="109"/>
      <c r="E18" s="109"/>
    </row>
    <row r="19" spans="1:5" ht="12.75" customHeight="1">
      <c r="A19" s="72" t="s">
        <v>334</v>
      </c>
      <c r="B19" s="105" t="s">
        <v>335</v>
      </c>
      <c r="C19" s="100"/>
      <c r="D19" s="103">
        <v>2661852259</v>
      </c>
      <c r="E19" s="103">
        <v>-7350732395</v>
      </c>
    </row>
    <row r="20" spans="1:5" ht="12.75" customHeight="1">
      <c r="A20" s="72" t="s">
        <v>336</v>
      </c>
      <c r="B20" s="102">
        <v>10</v>
      </c>
      <c r="C20" s="100"/>
      <c r="D20" s="103">
        <v>-580776702</v>
      </c>
      <c r="E20" s="103">
        <v>1359552810</v>
      </c>
    </row>
    <row r="21" spans="1:5" ht="12.75" customHeight="1">
      <c r="A21" s="110" t="s">
        <v>337</v>
      </c>
      <c r="B21" s="102">
        <v>11</v>
      </c>
      <c r="C21" s="100"/>
      <c r="D21" s="103">
        <v>1896272053</v>
      </c>
      <c r="E21" s="103">
        <v>1661686665</v>
      </c>
    </row>
    <row r="22" spans="1:5" ht="12.75" customHeight="1">
      <c r="A22" s="72" t="s">
        <v>338</v>
      </c>
      <c r="B22" s="102">
        <v>12</v>
      </c>
      <c r="C22" s="100"/>
      <c r="D22" s="103">
        <v>-730651709</v>
      </c>
      <c r="E22" s="103">
        <v>-2374445917</v>
      </c>
    </row>
    <row r="23" spans="1:5" ht="12.75" customHeight="1">
      <c r="A23" s="72" t="s">
        <v>340</v>
      </c>
      <c r="B23" s="102">
        <v>13</v>
      </c>
      <c r="C23" s="100"/>
      <c r="D23" s="103">
        <v>-167583333</v>
      </c>
      <c r="E23" s="103">
        <v>-353569631</v>
      </c>
    </row>
    <row r="24" spans="1:5" ht="12.75" customHeight="1">
      <c r="A24" s="72" t="s">
        <v>341</v>
      </c>
      <c r="B24" s="102">
        <v>14</v>
      </c>
      <c r="C24" s="100"/>
      <c r="D24" s="103">
        <v>-159936000</v>
      </c>
      <c r="E24" s="103">
        <v>-1012657973</v>
      </c>
    </row>
    <row r="25" spans="1:5" ht="12.75" customHeight="1">
      <c r="A25" s="72" t="s">
        <v>342</v>
      </c>
      <c r="B25" s="102">
        <v>15</v>
      </c>
      <c r="C25" s="100"/>
      <c r="D25" s="103"/>
      <c r="E25" s="103">
        <v>37079545</v>
      </c>
    </row>
    <row r="26" spans="1:5" ht="12.75" customHeight="1">
      <c r="A26" s="72" t="s">
        <v>343</v>
      </c>
      <c r="B26" s="102">
        <v>16</v>
      </c>
      <c r="C26" s="100"/>
      <c r="D26" s="103">
        <v>-107341601</v>
      </c>
      <c r="E26" s="103">
        <v>-300750000</v>
      </c>
    </row>
    <row r="27" spans="1:6" ht="12.75" customHeight="1">
      <c r="A27" s="98" t="s">
        <v>344</v>
      </c>
      <c r="B27" s="107" t="s">
        <v>261</v>
      </c>
      <c r="C27" s="100"/>
      <c r="D27" s="109">
        <f>SUM(D11:D26)</f>
        <v>3398794903</v>
      </c>
      <c r="E27" s="109">
        <f>SUM(E11:E26)</f>
        <v>-4285274672</v>
      </c>
      <c r="F27" s="71"/>
    </row>
    <row r="28" spans="1:5" ht="12.75" customHeight="1">
      <c r="A28" s="98"/>
      <c r="B28" s="99"/>
      <c r="C28" s="100"/>
      <c r="D28" s="109"/>
      <c r="E28" s="109"/>
    </row>
    <row r="29" spans="1:5" ht="12.75" customHeight="1">
      <c r="A29" s="108" t="s">
        <v>345</v>
      </c>
      <c r="B29" s="102" t="s">
        <v>152</v>
      </c>
      <c r="C29" s="100"/>
      <c r="D29" s="112"/>
      <c r="E29" s="112"/>
    </row>
    <row r="30" spans="1:5" ht="12.75" customHeight="1">
      <c r="A30" s="72" t="s">
        <v>346</v>
      </c>
      <c r="B30" s="102">
        <v>21</v>
      </c>
      <c r="C30" s="100"/>
      <c r="D30" s="103">
        <v>-499851374</v>
      </c>
      <c r="E30" s="103">
        <v>6918181</v>
      </c>
    </row>
    <row r="31" spans="1:5" ht="12.75" customHeight="1">
      <c r="A31" s="72" t="s">
        <v>347</v>
      </c>
      <c r="B31" s="102">
        <v>22</v>
      </c>
      <c r="C31" s="100"/>
      <c r="D31" s="103"/>
      <c r="E31" s="103"/>
    </row>
    <row r="32" spans="1:5" ht="12.75" customHeight="1">
      <c r="A32" s="72" t="s">
        <v>348</v>
      </c>
      <c r="B32" s="102">
        <v>23</v>
      </c>
      <c r="C32" s="100"/>
      <c r="D32" s="103"/>
      <c r="E32" s="103"/>
    </row>
    <row r="33" spans="1:5" ht="12.75" customHeight="1">
      <c r="A33" s="72" t="s">
        <v>349</v>
      </c>
      <c r="B33" s="102">
        <v>24</v>
      </c>
      <c r="C33" s="100"/>
      <c r="D33" s="103"/>
      <c r="E33" s="103"/>
    </row>
    <row r="34" spans="1:5" ht="12.75" customHeight="1">
      <c r="A34" s="72" t="s">
        <v>350</v>
      </c>
      <c r="B34" s="102">
        <v>25</v>
      </c>
      <c r="C34" s="100"/>
      <c r="D34" s="103"/>
      <c r="E34" s="103"/>
    </row>
    <row r="35" spans="1:5" ht="12.75" customHeight="1">
      <c r="A35" s="72" t="s">
        <v>351</v>
      </c>
      <c r="B35" s="102">
        <v>26</v>
      </c>
      <c r="C35" s="100"/>
      <c r="D35" s="103">
        <v>0</v>
      </c>
      <c r="E35" s="103">
        <v>0</v>
      </c>
    </row>
    <row r="36" spans="1:5" ht="12" customHeight="1">
      <c r="A36" s="72" t="s">
        <v>352</v>
      </c>
      <c r="B36" s="102">
        <v>27</v>
      </c>
      <c r="C36" s="100"/>
      <c r="D36" s="103">
        <v>224619209</v>
      </c>
      <c r="E36" s="103">
        <v>8834935</v>
      </c>
    </row>
    <row r="37" spans="1:5" ht="12.75" customHeight="1">
      <c r="A37" s="98" t="s">
        <v>353</v>
      </c>
      <c r="B37" s="107" t="s">
        <v>275</v>
      </c>
      <c r="C37" s="100"/>
      <c r="D37" s="101">
        <f>SUM(D30:D36)</f>
        <v>-275232165</v>
      </c>
      <c r="E37" s="101">
        <f>SUM(E30:E36)</f>
        <v>15753116</v>
      </c>
    </row>
    <row r="38" spans="1:5" ht="12.75" customHeight="1">
      <c r="A38" s="72"/>
      <c r="B38" s="102"/>
      <c r="C38" s="100"/>
      <c r="D38" s="103"/>
      <c r="E38" s="103"/>
    </row>
    <row r="39" spans="1:5" ht="12.75" customHeight="1">
      <c r="A39" s="108" t="s">
        <v>354</v>
      </c>
      <c r="B39" s="99"/>
      <c r="C39" s="100"/>
      <c r="D39" s="109"/>
      <c r="E39" s="109"/>
    </row>
    <row r="40" spans="1:5" ht="12.75" customHeight="1">
      <c r="A40" s="72" t="s">
        <v>355</v>
      </c>
      <c r="B40" s="102">
        <v>31</v>
      </c>
      <c r="C40" s="100"/>
      <c r="D40" s="103">
        <v>0</v>
      </c>
      <c r="E40" s="103">
        <v>0</v>
      </c>
    </row>
    <row r="41" spans="1:5" ht="12.75" customHeight="1">
      <c r="A41" s="72" t="s">
        <v>356</v>
      </c>
      <c r="B41" s="102">
        <v>32</v>
      </c>
      <c r="C41" s="100"/>
      <c r="D41" s="109"/>
      <c r="E41" s="109"/>
    </row>
    <row r="42" spans="1:5" ht="12.75" customHeight="1">
      <c r="A42" s="72" t="s">
        <v>357</v>
      </c>
      <c r="B42" s="113"/>
      <c r="C42" s="100"/>
      <c r="D42" s="109"/>
      <c r="E42" s="109"/>
    </row>
    <row r="43" spans="1:5" ht="12.75" customHeight="1">
      <c r="A43" s="72" t="s">
        <v>358</v>
      </c>
      <c r="B43" s="102">
        <v>33</v>
      </c>
      <c r="C43" s="100"/>
      <c r="D43" s="103">
        <v>5000000000</v>
      </c>
      <c r="E43" s="103">
        <v>7000000000</v>
      </c>
    </row>
    <row r="44" spans="1:5" ht="12.75" customHeight="1">
      <c r="A44" s="72" t="s">
        <v>359</v>
      </c>
      <c r="B44" s="102">
        <v>34</v>
      </c>
      <c r="C44" s="100"/>
      <c r="D44" s="103">
        <v>-6500000000</v>
      </c>
      <c r="E44" s="103">
        <v>-144940000</v>
      </c>
    </row>
    <row r="45" spans="1:5" ht="12.75" customHeight="1">
      <c r="A45" s="72" t="s">
        <v>361</v>
      </c>
      <c r="B45" s="102">
        <v>35</v>
      </c>
      <c r="C45" s="100"/>
      <c r="D45" s="103">
        <v>0</v>
      </c>
      <c r="E45" s="103">
        <v>0</v>
      </c>
    </row>
    <row r="46" spans="1:5" ht="12.75" customHeight="1">
      <c r="A46" s="72" t="s">
        <v>362</v>
      </c>
      <c r="B46" s="102">
        <v>36</v>
      </c>
      <c r="C46" s="100"/>
      <c r="D46" s="103">
        <v>0</v>
      </c>
      <c r="E46" s="112">
        <v>-4997607232</v>
      </c>
    </row>
    <row r="47" spans="1:6" ht="14.25">
      <c r="A47" s="98" t="s">
        <v>363</v>
      </c>
      <c r="B47" s="107" t="s">
        <v>281</v>
      </c>
      <c r="C47" s="100"/>
      <c r="D47" s="109">
        <f>SUM(D40:D46)</f>
        <v>-1500000000</v>
      </c>
      <c r="E47" s="109">
        <f>SUM(E40:E46)</f>
        <v>1857452768</v>
      </c>
      <c r="F47" s="103"/>
    </row>
    <row r="48" spans="1:5" ht="15">
      <c r="A48" s="108"/>
      <c r="B48" s="99"/>
      <c r="C48" s="100"/>
      <c r="D48" s="109"/>
      <c r="E48" s="109"/>
    </row>
    <row r="49" spans="1:5" ht="15">
      <c r="A49" s="108" t="s">
        <v>364</v>
      </c>
      <c r="B49" s="99" t="s">
        <v>285</v>
      </c>
      <c r="C49" s="100"/>
      <c r="D49" s="109">
        <f>+D27+D37+D47</f>
        <v>1623562738</v>
      </c>
      <c r="E49" s="109">
        <f>+E27+E37+E47</f>
        <v>-2412068788</v>
      </c>
    </row>
    <row r="50" spans="1:5" ht="15">
      <c r="A50" s="108" t="s">
        <v>365</v>
      </c>
      <c r="B50" s="99" t="s">
        <v>293</v>
      </c>
      <c r="C50" s="100"/>
      <c r="D50" s="109">
        <v>1009096864</v>
      </c>
      <c r="E50" s="109">
        <v>4602334437</v>
      </c>
    </row>
    <row r="51" spans="1:6" ht="15">
      <c r="A51" s="108" t="s">
        <v>366</v>
      </c>
      <c r="B51" s="99" t="s">
        <v>295</v>
      </c>
      <c r="C51" s="100"/>
      <c r="D51" s="109"/>
      <c r="E51" s="109"/>
      <c r="F51" s="71"/>
    </row>
    <row r="52" spans="1:6" ht="15">
      <c r="A52" s="114" t="s">
        <v>367</v>
      </c>
      <c r="B52" s="115" t="s">
        <v>299</v>
      </c>
      <c r="C52" s="116" t="s">
        <v>368</v>
      </c>
      <c r="D52" s="106">
        <f>+D49+D50+D51</f>
        <v>2632659602</v>
      </c>
      <c r="E52" s="106">
        <f>+E49+E50+E51</f>
        <v>2190265649</v>
      </c>
      <c r="F52" s="71">
        <f>+D52-2632659602</f>
        <v>0</v>
      </c>
    </row>
    <row r="53" ht="10.5" customHeight="1"/>
    <row r="54" spans="2:5" ht="15">
      <c r="B54" s="118"/>
      <c r="C54" s="280" t="s">
        <v>369</v>
      </c>
      <c r="D54" s="280"/>
      <c r="E54" s="280"/>
    </row>
    <row r="55" spans="1:5" ht="18">
      <c r="A55" s="119" t="s">
        <v>370</v>
      </c>
      <c r="B55" s="118"/>
      <c r="C55" s="285" t="s">
        <v>371</v>
      </c>
      <c r="D55" s="285"/>
      <c r="E55" s="285"/>
    </row>
    <row r="56" spans="1:5" ht="18">
      <c r="A56" s="119"/>
      <c r="B56" s="118"/>
      <c r="C56" s="83"/>
      <c r="D56" s="83"/>
      <c r="E56" s="83"/>
    </row>
    <row r="57" ht="15" customHeight="1"/>
  </sheetData>
  <sheetProtection/>
  <mergeCells count="12">
    <mergeCell ref="D1:E1"/>
    <mergeCell ref="D2:E2"/>
    <mergeCell ref="D3:E3"/>
    <mergeCell ref="A4:E4"/>
    <mergeCell ref="A5:E5"/>
    <mergeCell ref="C54:E54"/>
    <mergeCell ref="C55:E55"/>
    <mergeCell ref="A6:E6"/>
    <mergeCell ref="A7:A8"/>
    <mergeCell ref="B7:B8"/>
    <mergeCell ref="C7:C8"/>
    <mergeCell ref="D7:E7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60">
      <selection activeCell="A1" sqref="A1:E1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304" t="s">
        <v>26</v>
      </c>
      <c r="B1" s="304"/>
      <c r="C1" s="304"/>
      <c r="D1" s="304"/>
      <c r="E1" s="304"/>
      <c r="F1" s="305" t="s">
        <v>374</v>
      </c>
      <c r="G1" s="305"/>
    </row>
    <row r="2" spans="1:7" ht="15">
      <c r="A2" s="120"/>
      <c r="B2" s="121"/>
      <c r="C2" s="306"/>
      <c r="D2" s="306"/>
      <c r="E2" s="306"/>
      <c r="F2" s="306" t="s">
        <v>303</v>
      </c>
      <c r="G2" s="306"/>
    </row>
    <row r="3" spans="1:7" ht="15">
      <c r="A3" s="120"/>
      <c r="B3" s="121"/>
      <c r="C3" s="306"/>
      <c r="D3" s="306"/>
      <c r="E3" s="306"/>
      <c r="F3" s="306" t="s">
        <v>304</v>
      </c>
      <c r="G3" s="306"/>
    </row>
    <row r="4" spans="1:7" ht="15">
      <c r="A4" s="120"/>
      <c r="B4" s="121"/>
      <c r="C4" s="84"/>
      <c r="D4" s="84"/>
      <c r="E4" s="84"/>
      <c r="F4" s="84"/>
      <c r="G4" s="84"/>
    </row>
    <row r="5" spans="1:7" ht="19.5">
      <c r="A5" s="307" t="s">
        <v>375</v>
      </c>
      <c r="B5" s="307"/>
      <c r="C5" s="307"/>
      <c r="D5" s="307"/>
      <c r="E5" s="307"/>
      <c r="F5" s="307"/>
      <c r="G5" s="307"/>
    </row>
    <row r="6" spans="1:7" ht="16.5">
      <c r="A6" s="308" t="s">
        <v>240</v>
      </c>
      <c r="B6" s="308"/>
      <c r="C6" s="308"/>
      <c r="D6" s="308"/>
      <c r="E6" s="308"/>
      <c r="F6" s="308"/>
      <c r="G6" s="308"/>
    </row>
    <row r="7" ht="14.25">
      <c r="B7" s="122"/>
    </row>
    <row r="8" spans="1:7" ht="16.5">
      <c r="A8" s="303" t="s">
        <v>376</v>
      </c>
      <c r="B8" s="303"/>
      <c r="C8" s="303"/>
      <c r="D8" s="303"/>
      <c r="E8" s="303"/>
      <c r="F8" s="303"/>
      <c r="G8" s="303"/>
    </row>
    <row r="9" spans="1:7" s="123" customFormat="1" ht="15">
      <c r="A9" s="301" t="s">
        <v>377</v>
      </c>
      <c r="B9" s="301"/>
      <c r="C9" s="301"/>
      <c r="D9" s="301"/>
      <c r="E9" s="301"/>
      <c r="F9" s="301"/>
      <c r="G9" s="301"/>
    </row>
    <row r="10" spans="1:7" s="123" customFormat="1" ht="15">
      <c r="A10" s="301" t="s">
        <v>378</v>
      </c>
      <c r="B10" s="301"/>
      <c r="C10" s="301"/>
      <c r="D10" s="301"/>
      <c r="E10" s="301"/>
      <c r="F10" s="301"/>
      <c r="G10" s="301"/>
    </row>
    <row r="11" spans="1:256" s="123" customFormat="1" ht="15">
      <c r="A11" s="301" t="s">
        <v>379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  <c r="FH11" s="301"/>
      <c r="FI11" s="301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301"/>
      <c r="GF11" s="301"/>
      <c r="GG11" s="301"/>
      <c r="GH11" s="301"/>
      <c r="GI11" s="301"/>
      <c r="GJ11" s="301"/>
      <c r="GK11" s="301"/>
      <c r="GL11" s="301"/>
      <c r="GM11" s="301"/>
      <c r="GN11" s="301"/>
      <c r="GO11" s="301"/>
      <c r="GP11" s="301"/>
      <c r="GQ11" s="301"/>
      <c r="GR11" s="301"/>
      <c r="GS11" s="301"/>
      <c r="GT11" s="301"/>
      <c r="GU11" s="301"/>
      <c r="GV11" s="301"/>
      <c r="GW11" s="301"/>
      <c r="GX11" s="301"/>
      <c r="GY11" s="301"/>
      <c r="GZ11" s="301"/>
      <c r="HA11" s="301"/>
      <c r="HB11" s="301"/>
      <c r="HC11" s="301"/>
      <c r="HD11" s="301"/>
      <c r="HE11" s="301"/>
      <c r="HF11" s="301"/>
      <c r="HG11" s="301"/>
      <c r="HH11" s="301"/>
      <c r="HI11" s="301"/>
      <c r="HJ11" s="301"/>
      <c r="HK11" s="301"/>
      <c r="HL11" s="301"/>
      <c r="HM11" s="301"/>
      <c r="HN11" s="301"/>
      <c r="HO11" s="301"/>
      <c r="HP11" s="301"/>
      <c r="HQ11" s="301"/>
      <c r="HR11" s="301"/>
      <c r="HS11" s="301"/>
      <c r="HT11" s="301"/>
      <c r="HU11" s="301"/>
      <c r="HV11" s="301"/>
      <c r="HW11" s="301"/>
      <c r="HX11" s="301"/>
      <c r="HY11" s="301"/>
      <c r="HZ11" s="301"/>
      <c r="IA11" s="301"/>
      <c r="IB11" s="301"/>
      <c r="IC11" s="301"/>
      <c r="ID11" s="301"/>
      <c r="IE11" s="301"/>
      <c r="IF11" s="301"/>
      <c r="IG11" s="301"/>
      <c r="IH11" s="301"/>
      <c r="II11" s="301"/>
      <c r="IJ11" s="301"/>
      <c r="IK11" s="301"/>
      <c r="IL11" s="301"/>
      <c r="IM11" s="301"/>
      <c r="IN11" s="301"/>
      <c r="IO11" s="301"/>
      <c r="IP11" s="301"/>
      <c r="IQ11" s="301"/>
      <c r="IR11" s="301"/>
      <c r="IS11" s="301"/>
      <c r="IT11" s="301"/>
      <c r="IU11" s="301"/>
      <c r="IV11" s="301"/>
    </row>
    <row r="12" spans="1:256" s="123" customFormat="1" ht="15">
      <c r="A12" s="301" t="s">
        <v>380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  <c r="ID12" s="301"/>
      <c r="IE12" s="301"/>
      <c r="IF12" s="301"/>
      <c r="IG12" s="301"/>
      <c r="IH12" s="301"/>
      <c r="II12" s="301"/>
      <c r="IJ12" s="301"/>
      <c r="IK12" s="301"/>
      <c r="IL12" s="301"/>
      <c r="IM12" s="301"/>
      <c r="IN12" s="301"/>
      <c r="IO12" s="301"/>
      <c r="IP12" s="301"/>
      <c r="IQ12" s="301"/>
      <c r="IR12" s="301"/>
      <c r="IS12" s="301"/>
      <c r="IT12" s="301"/>
      <c r="IU12" s="301"/>
      <c r="IV12" s="301"/>
    </row>
    <row r="13" spans="1:256" s="123" customFormat="1" ht="15">
      <c r="A13" s="301" t="s">
        <v>381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  <c r="FX13" s="301"/>
      <c r="FY13" s="301"/>
      <c r="FZ13" s="301"/>
      <c r="GA13" s="301"/>
      <c r="GB13" s="301"/>
      <c r="GC13" s="301"/>
      <c r="GD13" s="301"/>
      <c r="GE13" s="301"/>
      <c r="GF13" s="301"/>
      <c r="GG13" s="301"/>
      <c r="GH13" s="301"/>
      <c r="GI13" s="301"/>
      <c r="GJ13" s="301"/>
      <c r="GK13" s="301"/>
      <c r="GL13" s="301"/>
      <c r="GM13" s="301"/>
      <c r="GN13" s="301"/>
      <c r="GO13" s="301"/>
      <c r="GP13" s="301"/>
      <c r="GQ13" s="301"/>
      <c r="GR13" s="301"/>
      <c r="GS13" s="301"/>
      <c r="GT13" s="301"/>
      <c r="GU13" s="301"/>
      <c r="GV13" s="301"/>
      <c r="GW13" s="301"/>
      <c r="GX13" s="301"/>
      <c r="GY13" s="301"/>
      <c r="GZ13" s="301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1"/>
      <c r="HQ13" s="301"/>
      <c r="HR13" s="301"/>
      <c r="HS13" s="301"/>
      <c r="HT13" s="301"/>
      <c r="HU13" s="301"/>
      <c r="HV13" s="301"/>
      <c r="HW13" s="301"/>
      <c r="HX13" s="301"/>
      <c r="HY13" s="301"/>
      <c r="HZ13" s="301"/>
      <c r="IA13" s="301"/>
      <c r="IB13" s="301"/>
      <c r="IC13" s="301"/>
      <c r="ID13" s="301"/>
      <c r="IE13" s="301"/>
      <c r="IF13" s="301"/>
      <c r="IG13" s="301"/>
      <c r="IH13" s="301"/>
      <c r="II13" s="301"/>
      <c r="IJ13" s="301"/>
      <c r="IK13" s="301"/>
      <c r="IL13" s="301"/>
      <c r="IM13" s="301"/>
      <c r="IN13" s="301"/>
      <c r="IO13" s="301"/>
      <c r="IP13" s="301"/>
      <c r="IQ13" s="301"/>
      <c r="IR13" s="301"/>
      <c r="IS13" s="301"/>
      <c r="IT13" s="301"/>
      <c r="IU13" s="301"/>
      <c r="IV13" s="301"/>
    </row>
    <row r="14" spans="1:7" s="123" customFormat="1" ht="15" customHeight="1">
      <c r="A14" s="301" t="s">
        <v>382</v>
      </c>
      <c r="B14" s="301"/>
      <c r="C14" s="301"/>
      <c r="D14" s="301"/>
      <c r="E14" s="301"/>
      <c r="F14" s="301"/>
      <c r="G14" s="301"/>
    </row>
    <row r="15" spans="1:7" s="123" customFormat="1" ht="16.5">
      <c r="A15" s="303" t="s">
        <v>383</v>
      </c>
      <c r="B15" s="303"/>
      <c r="C15" s="303"/>
      <c r="D15" s="303"/>
      <c r="E15" s="303"/>
      <c r="F15" s="303"/>
      <c r="G15" s="303"/>
    </row>
    <row r="16" spans="1:7" s="123" customFormat="1" ht="15">
      <c r="A16" s="301" t="s">
        <v>384</v>
      </c>
      <c r="B16" s="301"/>
      <c r="C16" s="301"/>
      <c r="D16" s="301"/>
      <c r="E16" s="301"/>
      <c r="F16" s="301"/>
      <c r="G16" s="301"/>
    </row>
    <row r="17" spans="1:7" s="123" customFormat="1" ht="15">
      <c r="A17" s="301" t="s">
        <v>385</v>
      </c>
      <c r="B17" s="301"/>
      <c r="C17" s="301"/>
      <c r="D17" s="301"/>
      <c r="E17" s="301"/>
      <c r="F17" s="301"/>
      <c r="G17" s="301"/>
    </row>
    <row r="18" spans="1:7" s="123" customFormat="1" ht="16.5">
      <c r="A18" s="303" t="s">
        <v>386</v>
      </c>
      <c r="B18" s="303"/>
      <c r="C18" s="303"/>
      <c r="D18" s="303"/>
      <c r="E18" s="303"/>
      <c r="F18" s="303"/>
      <c r="G18" s="303"/>
    </row>
    <row r="19" spans="1:7" s="123" customFormat="1" ht="15">
      <c r="A19" s="301" t="s">
        <v>387</v>
      </c>
      <c r="B19" s="301"/>
      <c r="C19" s="301"/>
      <c r="D19" s="301"/>
      <c r="E19" s="301"/>
      <c r="F19" s="301"/>
      <c r="G19" s="301"/>
    </row>
    <row r="20" spans="1:7" s="123" customFormat="1" ht="15">
      <c r="A20" s="301" t="s">
        <v>388</v>
      </c>
      <c r="B20" s="301"/>
      <c r="C20" s="301"/>
      <c r="D20" s="301"/>
      <c r="E20" s="301"/>
      <c r="F20" s="301"/>
      <c r="G20" s="301"/>
    </row>
    <row r="21" spans="1:7" s="123" customFormat="1" ht="15">
      <c r="A21" s="301" t="s">
        <v>389</v>
      </c>
      <c r="B21" s="301"/>
      <c r="C21" s="301"/>
      <c r="D21" s="301"/>
      <c r="E21" s="301"/>
      <c r="F21" s="301"/>
      <c r="G21" s="301"/>
    </row>
    <row r="22" spans="1:7" s="123" customFormat="1" ht="15">
      <c r="A22" s="301" t="s">
        <v>390</v>
      </c>
      <c r="B22" s="301"/>
      <c r="C22" s="301"/>
      <c r="D22" s="301"/>
      <c r="E22" s="301"/>
      <c r="F22" s="301"/>
      <c r="G22" s="301"/>
    </row>
    <row r="23" spans="1:7" s="123" customFormat="1" ht="15">
      <c r="A23" s="301" t="s">
        <v>391</v>
      </c>
      <c r="B23" s="301"/>
      <c r="C23" s="301"/>
      <c r="D23" s="301"/>
      <c r="E23" s="301"/>
      <c r="F23" s="301"/>
      <c r="G23" s="301"/>
    </row>
    <row r="24" spans="1:7" s="123" customFormat="1" ht="16.5">
      <c r="A24" s="303" t="s">
        <v>392</v>
      </c>
      <c r="B24" s="303"/>
      <c r="C24" s="303"/>
      <c r="D24" s="303"/>
      <c r="E24" s="303"/>
      <c r="F24" s="303"/>
      <c r="G24" s="303"/>
    </row>
    <row r="25" spans="1:7" s="123" customFormat="1" ht="15">
      <c r="A25" s="301" t="s">
        <v>393</v>
      </c>
      <c r="B25" s="301"/>
      <c r="C25" s="301"/>
      <c r="D25" s="301"/>
      <c r="E25" s="301"/>
      <c r="F25" s="301"/>
      <c r="G25" s="301"/>
    </row>
    <row r="26" spans="1:7" s="123" customFormat="1" ht="15">
      <c r="A26" s="301" t="s">
        <v>394</v>
      </c>
      <c r="B26" s="301"/>
      <c r="C26" s="301"/>
      <c r="D26" s="301"/>
      <c r="E26" s="301"/>
      <c r="F26" s="301"/>
      <c r="G26" s="301"/>
    </row>
    <row r="27" spans="1:7" s="123" customFormat="1" ht="15">
      <c r="A27" s="301" t="s">
        <v>395</v>
      </c>
      <c r="B27" s="301"/>
      <c r="C27" s="301"/>
      <c r="D27" s="301"/>
      <c r="E27" s="301"/>
      <c r="F27" s="301"/>
      <c r="G27" s="301"/>
    </row>
    <row r="28" spans="1:7" s="123" customFormat="1" ht="15">
      <c r="A28" s="301" t="s">
        <v>396</v>
      </c>
      <c r="B28" s="301"/>
      <c r="C28" s="301"/>
      <c r="D28" s="301"/>
      <c r="E28" s="301"/>
      <c r="F28" s="301"/>
      <c r="G28" s="301"/>
    </row>
    <row r="29" spans="1:7" s="123" customFormat="1" ht="15">
      <c r="A29" s="301" t="s">
        <v>397</v>
      </c>
      <c r="B29" s="301"/>
      <c r="C29" s="301"/>
      <c r="D29" s="301"/>
      <c r="E29" s="301"/>
      <c r="F29" s="301"/>
      <c r="G29" s="301"/>
    </row>
    <row r="30" spans="1:7" s="123" customFormat="1" ht="15">
      <c r="A30" s="301" t="s">
        <v>398</v>
      </c>
      <c r="B30" s="301"/>
      <c r="C30" s="301"/>
      <c r="D30" s="301"/>
      <c r="E30" s="301"/>
      <c r="F30" s="301"/>
      <c r="G30" s="301"/>
    </row>
    <row r="31" spans="1:7" s="123" customFormat="1" ht="15">
      <c r="A31" s="301" t="s">
        <v>399</v>
      </c>
      <c r="B31" s="301"/>
      <c r="C31" s="301"/>
      <c r="D31" s="301"/>
      <c r="E31" s="301"/>
      <c r="F31" s="301"/>
      <c r="G31" s="301"/>
    </row>
    <row r="32" spans="1:7" s="123" customFormat="1" ht="15">
      <c r="A32" s="301" t="s">
        <v>400</v>
      </c>
      <c r="B32" s="301"/>
      <c r="C32" s="301"/>
      <c r="D32" s="301"/>
      <c r="E32" s="301"/>
      <c r="F32" s="301"/>
      <c r="G32" s="301"/>
    </row>
    <row r="33" spans="1:7" s="123" customFormat="1" ht="15">
      <c r="A33" s="301" t="s">
        <v>401</v>
      </c>
      <c r="B33" s="301"/>
      <c r="C33" s="301"/>
      <c r="D33" s="301"/>
      <c r="E33" s="301"/>
      <c r="F33" s="301"/>
      <c r="G33" s="301"/>
    </row>
    <row r="34" spans="1:7" s="123" customFormat="1" ht="15">
      <c r="A34" s="85" t="s">
        <v>402</v>
      </c>
      <c r="B34" s="85"/>
      <c r="C34" s="85"/>
      <c r="D34" s="85"/>
      <c r="E34" s="85"/>
      <c r="F34" s="85"/>
      <c r="G34" s="85"/>
    </row>
    <row r="35" spans="1:7" s="123" customFormat="1" ht="15">
      <c r="A35" s="301" t="s">
        <v>403</v>
      </c>
      <c r="B35" s="301"/>
      <c r="C35" s="301"/>
      <c r="D35" s="301"/>
      <c r="E35" s="301"/>
      <c r="F35" s="301"/>
      <c r="G35" s="301"/>
    </row>
    <row r="36" spans="1:7" s="123" customFormat="1" ht="15">
      <c r="A36" s="301" t="s">
        <v>404</v>
      </c>
      <c r="B36" s="301"/>
      <c r="C36" s="301"/>
      <c r="D36" s="301"/>
      <c r="E36" s="301"/>
      <c r="F36" s="301"/>
      <c r="G36" s="301"/>
    </row>
    <row r="37" spans="1:7" s="123" customFormat="1" ht="15">
      <c r="A37" s="301" t="s">
        <v>405</v>
      </c>
      <c r="B37" s="301"/>
      <c r="C37" s="301"/>
      <c r="D37" s="301"/>
      <c r="E37" s="301"/>
      <c r="F37" s="301"/>
      <c r="G37" s="301"/>
    </row>
    <row r="38" spans="1:7" s="123" customFormat="1" ht="15">
      <c r="A38" s="301" t="s">
        <v>406</v>
      </c>
      <c r="B38" s="301"/>
      <c r="C38" s="301"/>
      <c r="D38" s="301"/>
      <c r="E38" s="301"/>
      <c r="F38" s="301"/>
      <c r="G38" s="301"/>
    </row>
    <row r="39" spans="1:7" s="123" customFormat="1" ht="15">
      <c r="A39" s="301" t="s">
        <v>407</v>
      </c>
      <c r="B39" s="301"/>
      <c r="C39" s="301"/>
      <c r="D39" s="301"/>
      <c r="E39" s="301"/>
      <c r="F39" s="301"/>
      <c r="G39" s="301"/>
    </row>
    <row r="40" spans="1:7" s="123" customFormat="1" ht="15">
      <c r="A40" s="301" t="s">
        <v>408</v>
      </c>
      <c r="B40" s="301"/>
      <c r="C40" s="301"/>
      <c r="D40" s="301"/>
      <c r="E40" s="301"/>
      <c r="F40" s="301"/>
      <c r="G40" s="301"/>
    </row>
    <row r="41" spans="1:7" s="123" customFormat="1" ht="15">
      <c r="A41" s="301" t="s">
        <v>409</v>
      </c>
      <c r="B41" s="301"/>
      <c r="C41" s="301"/>
      <c r="D41" s="301"/>
      <c r="E41" s="301"/>
      <c r="F41" s="301"/>
      <c r="G41" s="301"/>
    </row>
    <row r="42" spans="1:7" s="123" customFormat="1" ht="15">
      <c r="A42" s="301" t="s">
        <v>410</v>
      </c>
      <c r="B42" s="301"/>
      <c r="C42" s="301"/>
      <c r="D42" s="301"/>
      <c r="E42" s="301"/>
      <c r="F42" s="301"/>
      <c r="G42" s="301"/>
    </row>
    <row r="43" spans="1:7" s="123" customFormat="1" ht="15">
      <c r="A43" s="301" t="s">
        <v>411</v>
      </c>
      <c r="B43" s="301"/>
      <c r="C43" s="301"/>
      <c r="D43" s="301"/>
      <c r="E43" s="301"/>
      <c r="F43" s="301"/>
      <c r="G43" s="301"/>
    </row>
    <row r="44" spans="1:7" s="123" customFormat="1" ht="15">
      <c r="A44" s="301" t="s">
        <v>412</v>
      </c>
      <c r="B44" s="301"/>
      <c r="C44" s="301"/>
      <c r="D44" s="301"/>
      <c r="E44" s="301"/>
      <c r="F44" s="301"/>
      <c r="G44" s="301"/>
    </row>
    <row r="45" spans="1:7" s="123" customFormat="1" ht="15">
      <c r="A45" s="301" t="s">
        <v>413</v>
      </c>
      <c r="B45" s="301"/>
      <c r="C45" s="301"/>
      <c r="D45" s="301"/>
      <c r="E45" s="301"/>
      <c r="F45" s="301"/>
      <c r="G45" s="301"/>
    </row>
    <row r="46" spans="1:7" s="123" customFormat="1" ht="15">
      <c r="A46" s="301" t="s">
        <v>414</v>
      </c>
      <c r="B46" s="301"/>
      <c r="C46" s="301"/>
      <c r="D46" s="301"/>
      <c r="E46" s="301"/>
      <c r="F46" s="301"/>
      <c r="G46" s="301"/>
    </row>
    <row r="47" spans="1:7" s="123" customFormat="1" ht="15">
      <c r="A47" s="301" t="s">
        <v>415</v>
      </c>
      <c r="B47" s="301"/>
      <c r="C47" s="301"/>
      <c r="D47" s="301"/>
      <c r="E47" s="301"/>
      <c r="F47" s="301"/>
      <c r="G47" s="301"/>
    </row>
    <row r="48" spans="1:7" s="123" customFormat="1" ht="15">
      <c r="A48" s="301" t="s">
        <v>416</v>
      </c>
      <c r="B48" s="301"/>
      <c r="C48" s="301"/>
      <c r="D48" s="301"/>
      <c r="E48" s="301"/>
      <c r="F48" s="301"/>
      <c r="G48" s="301"/>
    </row>
    <row r="49" spans="1:7" s="123" customFormat="1" ht="15">
      <c r="A49" s="301" t="s">
        <v>417</v>
      </c>
      <c r="B49" s="301"/>
      <c r="C49" s="301"/>
      <c r="D49" s="301"/>
      <c r="E49" s="301"/>
      <c r="F49" s="301"/>
      <c r="G49" s="301"/>
    </row>
    <row r="50" spans="1:7" s="123" customFormat="1" ht="15">
      <c r="A50" s="301" t="s">
        <v>418</v>
      </c>
      <c r="B50" s="301"/>
      <c r="C50" s="301"/>
      <c r="D50" s="301"/>
      <c r="E50" s="301"/>
      <c r="F50" s="301"/>
      <c r="G50" s="301"/>
    </row>
    <row r="51" spans="1:7" s="123" customFormat="1" ht="15">
      <c r="A51" s="301" t="s">
        <v>419</v>
      </c>
      <c r="B51" s="301"/>
      <c r="C51" s="301"/>
      <c r="D51" s="301"/>
      <c r="E51" s="301"/>
      <c r="F51" s="301"/>
      <c r="G51" s="301"/>
    </row>
    <row r="52" spans="1:7" s="123" customFormat="1" ht="15">
      <c r="A52" s="301" t="s">
        <v>420</v>
      </c>
      <c r="B52" s="301"/>
      <c r="C52" s="301"/>
      <c r="D52" s="301"/>
      <c r="E52" s="301"/>
      <c r="F52" s="301"/>
      <c r="G52" s="301"/>
    </row>
    <row r="53" spans="1:7" s="123" customFormat="1" ht="15">
      <c r="A53" s="301" t="s">
        <v>421</v>
      </c>
      <c r="B53" s="301"/>
      <c r="C53" s="301"/>
      <c r="D53" s="301"/>
      <c r="E53" s="301"/>
      <c r="F53" s="301"/>
      <c r="G53" s="301"/>
    </row>
    <row r="54" spans="1:7" s="123" customFormat="1" ht="15">
      <c r="A54" s="301" t="s">
        <v>422</v>
      </c>
      <c r="B54" s="301"/>
      <c r="C54" s="301"/>
      <c r="D54" s="301"/>
      <c r="E54" s="301"/>
      <c r="F54" s="301"/>
      <c r="G54" s="301"/>
    </row>
    <row r="55" spans="1:7" s="123" customFormat="1" ht="15">
      <c r="A55" s="301" t="s">
        <v>423</v>
      </c>
      <c r="B55" s="301"/>
      <c r="C55" s="301"/>
      <c r="D55" s="301"/>
      <c r="E55" s="301"/>
      <c r="F55" s="301"/>
      <c r="G55" s="301"/>
    </row>
    <row r="56" spans="1:7" s="123" customFormat="1" ht="15">
      <c r="A56" s="85" t="s">
        <v>424</v>
      </c>
      <c r="B56" s="85"/>
      <c r="C56" s="85"/>
      <c r="D56" s="85"/>
      <c r="E56" s="85"/>
      <c r="F56" s="85"/>
      <c r="G56" s="85"/>
    </row>
    <row r="57" spans="1:7" s="123" customFormat="1" ht="15">
      <c r="A57" s="301" t="s">
        <v>425</v>
      </c>
      <c r="B57" s="301"/>
      <c r="C57" s="301"/>
      <c r="D57" s="301"/>
      <c r="E57" s="301"/>
      <c r="F57" s="301"/>
      <c r="G57" s="301"/>
    </row>
    <row r="58" spans="1:7" s="123" customFormat="1" ht="15">
      <c r="A58" s="301" t="s">
        <v>426</v>
      </c>
      <c r="B58" s="301"/>
      <c r="C58" s="301"/>
      <c r="D58" s="301"/>
      <c r="E58" s="301"/>
      <c r="F58" s="301"/>
      <c r="G58" s="301"/>
    </row>
    <row r="59" spans="1:7" s="123" customFormat="1" ht="15">
      <c r="A59" s="301" t="s">
        <v>427</v>
      </c>
      <c r="B59" s="301"/>
      <c r="C59" s="301"/>
      <c r="D59" s="301"/>
      <c r="E59" s="301"/>
      <c r="F59" s="301"/>
      <c r="G59" s="301"/>
    </row>
    <row r="60" spans="1:7" s="123" customFormat="1" ht="15">
      <c r="A60" s="301" t="s">
        <v>428</v>
      </c>
      <c r="B60" s="301"/>
      <c r="C60" s="301"/>
      <c r="D60" s="301"/>
      <c r="E60" s="301"/>
      <c r="F60" s="301"/>
      <c r="G60" s="301"/>
    </row>
    <row r="61" spans="1:7" s="123" customFormat="1" ht="15">
      <c r="A61" s="301" t="s">
        <v>429</v>
      </c>
      <c r="B61" s="301"/>
      <c r="C61" s="301"/>
      <c r="D61" s="301"/>
      <c r="E61" s="301"/>
      <c r="F61" s="301"/>
      <c r="G61" s="301"/>
    </row>
    <row r="62" spans="1:7" s="123" customFormat="1" ht="15">
      <c r="A62" s="301" t="s">
        <v>430</v>
      </c>
      <c r="B62" s="301"/>
      <c r="C62" s="301"/>
      <c r="D62" s="301"/>
      <c r="E62" s="301"/>
      <c r="F62" s="301"/>
      <c r="G62" s="301"/>
    </row>
    <row r="63" spans="1:7" s="123" customFormat="1" ht="15">
      <c r="A63" s="301" t="s">
        <v>431</v>
      </c>
      <c r="B63" s="301"/>
      <c r="C63" s="301"/>
      <c r="D63" s="301"/>
      <c r="E63" s="301"/>
      <c r="F63" s="301"/>
      <c r="G63" s="301"/>
    </row>
    <row r="64" spans="1:7" s="123" customFormat="1" ht="15">
      <c r="A64" s="301" t="s">
        <v>432</v>
      </c>
      <c r="B64" s="301"/>
      <c r="C64" s="301"/>
      <c r="D64" s="301"/>
      <c r="E64" s="301"/>
      <c r="F64" s="301"/>
      <c r="G64" s="301"/>
    </row>
    <row r="65" spans="1:7" s="123" customFormat="1" ht="15">
      <c r="A65" s="301" t="s">
        <v>433</v>
      </c>
      <c r="B65" s="301"/>
      <c r="C65" s="301"/>
      <c r="D65" s="301"/>
      <c r="E65" s="301"/>
      <c r="F65" s="301"/>
      <c r="G65" s="301"/>
    </row>
    <row r="66" spans="1:7" s="123" customFormat="1" ht="15">
      <c r="A66" s="301" t="s">
        <v>434</v>
      </c>
      <c r="B66" s="301"/>
      <c r="C66" s="301"/>
      <c r="D66" s="301"/>
      <c r="E66" s="301"/>
      <c r="F66" s="301"/>
      <c r="G66" s="301"/>
    </row>
    <row r="67" spans="1:7" s="123" customFormat="1" ht="15">
      <c r="A67" s="301" t="s">
        <v>435</v>
      </c>
      <c r="B67" s="301"/>
      <c r="C67" s="301"/>
      <c r="D67" s="301"/>
      <c r="E67" s="301"/>
      <c r="F67" s="301"/>
      <c r="G67" s="301"/>
    </row>
    <row r="68" spans="1:7" s="123" customFormat="1" ht="15">
      <c r="A68" s="301" t="s">
        <v>436</v>
      </c>
      <c r="B68" s="301"/>
      <c r="C68" s="301"/>
      <c r="D68" s="301"/>
      <c r="E68" s="301"/>
      <c r="F68" s="301"/>
      <c r="G68" s="301"/>
    </row>
    <row r="69" spans="1:7" s="123" customFormat="1" ht="15">
      <c r="A69" s="85" t="s">
        <v>437</v>
      </c>
      <c r="B69" s="85"/>
      <c r="C69" s="85"/>
      <c r="D69" s="85"/>
      <c r="E69" s="85"/>
      <c r="F69" s="85"/>
      <c r="G69" s="85"/>
    </row>
    <row r="70" spans="1:7" s="123" customFormat="1" ht="15">
      <c r="A70" s="301" t="s">
        <v>438</v>
      </c>
      <c r="B70" s="301"/>
      <c r="C70" s="301"/>
      <c r="D70" s="301"/>
      <c r="E70" s="301"/>
      <c r="F70" s="301"/>
      <c r="G70" s="301"/>
    </row>
    <row r="71" spans="1:7" s="123" customFormat="1" ht="15">
      <c r="A71" s="301" t="s">
        <v>439</v>
      </c>
      <c r="B71" s="301"/>
      <c r="C71" s="301"/>
      <c r="D71" s="301"/>
      <c r="E71" s="301"/>
      <c r="F71" s="301"/>
      <c r="G71" s="301"/>
    </row>
    <row r="72" spans="1:7" s="123" customFormat="1" ht="15">
      <c r="A72" s="301" t="s">
        <v>440</v>
      </c>
      <c r="B72" s="301"/>
      <c r="C72" s="301"/>
      <c r="D72" s="301"/>
      <c r="E72" s="301"/>
      <c r="F72" s="301"/>
      <c r="G72" s="301"/>
    </row>
    <row r="73" spans="1:7" s="123" customFormat="1" ht="15" customHeight="1">
      <c r="A73" s="301" t="s">
        <v>441</v>
      </c>
      <c r="B73" s="301"/>
      <c r="C73" s="301"/>
      <c r="D73" s="301"/>
      <c r="E73" s="301"/>
      <c r="F73" s="301"/>
      <c r="G73" s="301"/>
    </row>
    <row r="74" spans="1:7" ht="16.5" customHeight="1">
      <c r="A74" s="302"/>
      <c r="B74" s="302"/>
      <c r="C74" s="302"/>
      <c r="D74" s="302"/>
      <c r="E74" s="302"/>
      <c r="F74" s="302"/>
      <c r="G74" s="302"/>
    </row>
    <row r="75" spans="1:7" ht="18" customHeight="1">
      <c r="A75" s="302"/>
      <c r="B75" s="302"/>
      <c r="C75" s="302"/>
      <c r="D75" s="302"/>
      <c r="E75" s="302"/>
      <c r="F75" s="302"/>
      <c r="G75" s="302"/>
    </row>
    <row r="950" ht="14.25">
      <c r="C950" t="s">
        <v>236</v>
      </c>
    </row>
    <row r="958" ht="14.25">
      <c r="C958" t="s">
        <v>236</v>
      </c>
    </row>
    <row r="964" ht="14.25">
      <c r="C964" t="s">
        <v>236</v>
      </c>
    </row>
    <row r="975" ht="14.25">
      <c r="C975" t="s">
        <v>236</v>
      </c>
    </row>
    <row r="982" ht="14.25">
      <c r="C982" t="s">
        <v>236</v>
      </c>
    </row>
    <row r="987" ht="14.25">
      <c r="C987" t="s">
        <v>236</v>
      </c>
    </row>
    <row r="996" ht="14.25">
      <c r="C996" t="s">
        <v>236</v>
      </c>
    </row>
    <row r="1003" ht="14.25">
      <c r="C1003" t="s">
        <v>236</v>
      </c>
    </row>
    <row r="1011" ht="14.25">
      <c r="C1011" t="s">
        <v>236</v>
      </c>
    </row>
    <row r="1015" ht="14.25">
      <c r="C1015" t="s">
        <v>236</v>
      </c>
    </row>
    <row r="1026" ht="14.25">
      <c r="C1026" t="s">
        <v>236</v>
      </c>
    </row>
    <row r="1032" ht="14.25">
      <c r="C1032" t="s">
        <v>236</v>
      </c>
    </row>
    <row r="1042" ht="14.25">
      <c r="C1042" t="s">
        <v>236</v>
      </c>
    </row>
    <row r="1047" ht="14.25">
      <c r="C1047" t="s">
        <v>236</v>
      </c>
    </row>
    <row r="1056" ht="14.25">
      <c r="C1056" t="s">
        <v>236</v>
      </c>
    </row>
    <row r="1064" ht="14.25">
      <c r="C1064" t="s">
        <v>236</v>
      </c>
    </row>
    <row r="1070" ht="14.25">
      <c r="C1070" t="s">
        <v>236</v>
      </c>
    </row>
    <row r="1091" ht="14.25">
      <c r="C1091" t="s">
        <v>236</v>
      </c>
    </row>
    <row r="1111" ht="14.25">
      <c r="C1111" t="s">
        <v>236</v>
      </c>
    </row>
    <row r="1115" ht="14.25">
      <c r="C1115" t="s">
        <v>236</v>
      </c>
    </row>
  </sheetData>
  <sheetProtection/>
  <mergeCells count="180"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  <mergeCell ref="HJ13:HP13"/>
    <mergeCell ref="HQ13:HW13"/>
    <mergeCell ref="HX13:ID13"/>
    <mergeCell ref="IE13:IK13"/>
    <mergeCell ref="IL13:IR13"/>
    <mergeCell ref="IS13:IV13"/>
    <mergeCell ref="FT13:FZ13"/>
    <mergeCell ref="GA13:GG13"/>
    <mergeCell ref="GH13:GN13"/>
    <mergeCell ref="GO13:GU13"/>
    <mergeCell ref="GV13:HB13"/>
    <mergeCell ref="HC13:HI13"/>
    <mergeCell ref="ED13:EJ13"/>
    <mergeCell ref="EK13:EQ13"/>
    <mergeCell ref="ER13:EX13"/>
    <mergeCell ref="EY13:FE13"/>
    <mergeCell ref="FF13:FL13"/>
    <mergeCell ref="FM13:FS13"/>
    <mergeCell ref="CN13:CT13"/>
    <mergeCell ref="CU13:DA13"/>
    <mergeCell ref="DB13:DH13"/>
    <mergeCell ref="DI13:DO13"/>
    <mergeCell ref="DP13:DV13"/>
    <mergeCell ref="DW13:EC13"/>
    <mergeCell ref="AX13:BD13"/>
    <mergeCell ref="BE13:BK13"/>
    <mergeCell ref="BL13:BR13"/>
    <mergeCell ref="BS13:BY13"/>
    <mergeCell ref="BZ13:CF13"/>
    <mergeCell ref="CG13:CM13"/>
    <mergeCell ref="H13:N13"/>
    <mergeCell ref="O13:U13"/>
    <mergeCell ref="V13:AB13"/>
    <mergeCell ref="AC13:AI13"/>
    <mergeCell ref="AJ13:AP13"/>
    <mergeCell ref="AQ13:AW13"/>
    <mergeCell ref="HJ12:HP12"/>
    <mergeCell ref="HQ12:HW12"/>
    <mergeCell ref="HX12:ID12"/>
    <mergeCell ref="IE12:IK12"/>
    <mergeCell ref="IL12:IR12"/>
    <mergeCell ref="IS12:IV12"/>
    <mergeCell ref="FT12:FZ12"/>
    <mergeCell ref="GA12:GG12"/>
    <mergeCell ref="GH12:GN12"/>
    <mergeCell ref="GO12:GU12"/>
    <mergeCell ref="GV12:HB12"/>
    <mergeCell ref="HC12:HI12"/>
    <mergeCell ref="ED12:EJ12"/>
    <mergeCell ref="EK12:EQ12"/>
    <mergeCell ref="ER12:EX12"/>
    <mergeCell ref="EY12:FE12"/>
    <mergeCell ref="FF12:FL12"/>
    <mergeCell ref="FM12:FS12"/>
    <mergeCell ref="CN12:CT12"/>
    <mergeCell ref="CU12:DA12"/>
    <mergeCell ref="DB12:DH12"/>
    <mergeCell ref="DI12:DO12"/>
    <mergeCell ref="DP12:DV12"/>
    <mergeCell ref="DW12:EC12"/>
    <mergeCell ref="AX12:BD12"/>
    <mergeCell ref="BE12:BK12"/>
    <mergeCell ref="BL12:BR12"/>
    <mergeCell ref="BS12:BY12"/>
    <mergeCell ref="BZ12:CF12"/>
    <mergeCell ref="CG12:CM12"/>
    <mergeCell ref="H12:N12"/>
    <mergeCell ref="O12:U12"/>
    <mergeCell ref="V12:AB12"/>
    <mergeCell ref="AC12:AI12"/>
    <mergeCell ref="AJ12:AP12"/>
    <mergeCell ref="AQ12:AW12"/>
    <mergeCell ref="HJ11:HP11"/>
    <mergeCell ref="HQ11:HW11"/>
    <mergeCell ref="HX11:ID11"/>
    <mergeCell ref="IE11:IK11"/>
    <mergeCell ref="IL11:IR11"/>
    <mergeCell ref="IS11:IV11"/>
    <mergeCell ref="FT11:FZ11"/>
    <mergeCell ref="GA11:GG11"/>
    <mergeCell ref="GH11:GN11"/>
    <mergeCell ref="GO11:GU11"/>
    <mergeCell ref="GV11:HB11"/>
    <mergeCell ref="HC11:HI11"/>
    <mergeCell ref="ED11:EJ11"/>
    <mergeCell ref="EK11:EQ11"/>
    <mergeCell ref="ER11:EX11"/>
    <mergeCell ref="EY11:FE11"/>
    <mergeCell ref="FF11:FL11"/>
    <mergeCell ref="FM11:FS11"/>
    <mergeCell ref="CN11:CT11"/>
    <mergeCell ref="CU11:DA11"/>
    <mergeCell ref="DB11:DH11"/>
    <mergeCell ref="DI11:DO11"/>
    <mergeCell ref="DP11:DV11"/>
    <mergeCell ref="DW11:EC11"/>
    <mergeCell ref="AX11:BD11"/>
    <mergeCell ref="BE11:BK11"/>
    <mergeCell ref="BL11:BR11"/>
    <mergeCell ref="BS11:BY11"/>
    <mergeCell ref="BZ11:CF11"/>
    <mergeCell ref="CG11:CM11"/>
    <mergeCell ref="H11:N11"/>
    <mergeCell ref="O11:U11"/>
    <mergeCell ref="V11:AB11"/>
    <mergeCell ref="AC11:AI11"/>
    <mergeCell ref="AJ11:AP11"/>
    <mergeCell ref="AQ11:AW11"/>
    <mergeCell ref="A5:G5"/>
    <mergeCell ref="A6:G6"/>
    <mergeCell ref="A61:G61"/>
    <mergeCell ref="A62:G62"/>
    <mergeCell ref="A60:G60"/>
    <mergeCell ref="A49:G49"/>
    <mergeCell ref="A50:G50"/>
    <mergeCell ref="A51:G51"/>
    <mergeCell ref="A57:G57"/>
    <mergeCell ref="A32:G32"/>
    <mergeCell ref="A22:G22"/>
    <mergeCell ref="A23:G23"/>
    <mergeCell ref="A24:G24"/>
    <mergeCell ref="A25:G25"/>
    <mergeCell ref="A26:G26"/>
    <mergeCell ref="A29:G29"/>
    <mergeCell ref="A38:G38"/>
    <mergeCell ref="A39:G39"/>
    <mergeCell ref="A41:G41"/>
    <mergeCell ref="A42:G42"/>
    <mergeCell ref="A36:G36"/>
    <mergeCell ref="A35:G35"/>
    <mergeCell ref="A64:G64"/>
    <mergeCell ref="A52:G52"/>
    <mergeCell ref="A53:G53"/>
    <mergeCell ref="A54:G54"/>
    <mergeCell ref="A55:G55"/>
    <mergeCell ref="A58:G58"/>
    <mergeCell ref="A59:G59"/>
    <mergeCell ref="A1:E1"/>
    <mergeCell ref="F1:G1"/>
    <mergeCell ref="C2:E2"/>
    <mergeCell ref="F2:G2"/>
    <mergeCell ref="A28:G28"/>
    <mergeCell ref="A27:G27"/>
    <mergeCell ref="A15:G15"/>
    <mergeCell ref="A18:G18"/>
    <mergeCell ref="C3:E3"/>
    <mergeCell ref="F3:G3"/>
    <mergeCell ref="A20:G20"/>
    <mergeCell ref="A21:G21"/>
    <mergeCell ref="A16:G16"/>
    <mergeCell ref="A17:G17"/>
    <mergeCell ref="A19:G19"/>
    <mergeCell ref="A66:G66"/>
    <mergeCell ref="A37:G37"/>
    <mergeCell ref="A43:G43"/>
    <mergeCell ref="A44:G44"/>
    <mergeCell ref="A63:G63"/>
    <mergeCell ref="A13:G13"/>
    <mergeCell ref="A14:G14"/>
    <mergeCell ref="A8:G8"/>
    <mergeCell ref="A9:G9"/>
    <mergeCell ref="A10:G10"/>
    <mergeCell ref="A12:G12"/>
    <mergeCell ref="A11:G11"/>
    <mergeCell ref="A73:G73"/>
    <mergeCell ref="A74:G75"/>
    <mergeCell ref="A67:G67"/>
    <mergeCell ref="A68:G68"/>
    <mergeCell ref="A71:G71"/>
    <mergeCell ref="A72:G72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4"/>
  <sheetViews>
    <sheetView zoomScalePageLayoutView="0" workbookViewId="0" topLeftCell="A286">
      <selection activeCell="A1" sqref="A1"/>
    </sheetView>
  </sheetViews>
  <sheetFormatPr defaultColWidth="8.796875" defaultRowHeight="14.25"/>
  <cols>
    <col min="1" max="1" width="3.59765625" style="0" customWidth="1"/>
    <col min="2" max="2" width="60.699218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124" customWidth="1"/>
    <col min="7" max="7" width="13.5" style="124" bestFit="1" customWidth="1"/>
    <col min="8" max="8" width="10.3984375" style="124" customWidth="1"/>
    <col min="9" max="9" width="11.19921875" style="124" customWidth="1"/>
  </cols>
  <sheetData>
    <row r="1" ht="14.25">
      <c r="B1" t="s">
        <v>240</v>
      </c>
    </row>
    <row r="2" spans="1:4" ht="15.75">
      <c r="A2" s="125" t="s">
        <v>442</v>
      </c>
      <c r="B2" s="309" t="s">
        <v>443</v>
      </c>
      <c r="C2" s="309"/>
      <c r="D2" s="309"/>
    </row>
    <row r="3" spans="1:4" ht="18">
      <c r="A3" s="126"/>
      <c r="C3" s="127"/>
      <c r="D3" s="127"/>
    </row>
    <row r="4" spans="1:4" ht="15.75">
      <c r="A4" s="128" t="s">
        <v>444</v>
      </c>
      <c r="B4" s="129" t="s">
        <v>319</v>
      </c>
      <c r="C4" s="130" t="s">
        <v>445</v>
      </c>
      <c r="D4" s="130" t="s">
        <v>446</v>
      </c>
    </row>
    <row r="5" spans="1:4" ht="15">
      <c r="A5" s="131">
        <v>1</v>
      </c>
      <c r="B5" s="131">
        <v>2</v>
      </c>
      <c r="C5" s="131">
        <v>3</v>
      </c>
      <c r="D5" s="131">
        <v>4</v>
      </c>
    </row>
    <row r="6" spans="1:4" ht="15">
      <c r="A6" s="132">
        <v>1</v>
      </c>
      <c r="B6" s="133" t="s">
        <v>447</v>
      </c>
      <c r="C6" s="134"/>
      <c r="D6" s="134"/>
    </row>
    <row r="7" spans="1:4" ht="18">
      <c r="A7" s="135" t="s">
        <v>373</v>
      </c>
      <c r="B7" s="136" t="s">
        <v>448</v>
      </c>
      <c r="C7" s="112">
        <v>1407356668</v>
      </c>
      <c r="D7" s="112">
        <v>82920471</v>
      </c>
    </row>
    <row r="8" spans="1:4" ht="18">
      <c r="A8" s="135" t="s">
        <v>373</v>
      </c>
      <c r="B8" s="137" t="s">
        <v>449</v>
      </c>
      <c r="C8" s="112">
        <v>1225302934</v>
      </c>
      <c r="D8" s="112">
        <v>926176393</v>
      </c>
    </row>
    <row r="9" spans="1:4" ht="18">
      <c r="A9" s="135" t="s">
        <v>373</v>
      </c>
      <c r="B9" s="136" t="s">
        <v>450</v>
      </c>
      <c r="C9" s="112"/>
      <c r="D9" s="112"/>
    </row>
    <row r="10" spans="1:4" ht="18">
      <c r="A10" s="138"/>
      <c r="B10" s="81" t="s">
        <v>451</v>
      </c>
      <c r="C10" s="106">
        <f>SUM(C7:C9)</f>
        <v>2632659602</v>
      </c>
      <c r="D10" s="106">
        <f>SUM(D7:D9)</f>
        <v>1009096864</v>
      </c>
    </row>
    <row r="11" spans="1:4" ht="15">
      <c r="A11" s="139">
        <v>2</v>
      </c>
      <c r="B11" s="140" t="s">
        <v>452</v>
      </c>
      <c r="C11" s="141"/>
      <c r="D11" s="141"/>
    </row>
    <row r="12" spans="1:4" ht="15">
      <c r="A12" s="132">
        <v>3</v>
      </c>
      <c r="B12" s="133" t="s">
        <v>453</v>
      </c>
      <c r="C12" s="142" t="s">
        <v>445</v>
      </c>
      <c r="D12" s="130" t="s">
        <v>446</v>
      </c>
    </row>
    <row r="13" spans="1:4" ht="18">
      <c r="A13" s="135" t="s">
        <v>373</v>
      </c>
      <c r="B13" s="143" t="s">
        <v>454</v>
      </c>
      <c r="C13" s="112"/>
      <c r="D13" s="112"/>
    </row>
    <row r="14" spans="1:4" ht="18">
      <c r="A14" s="135" t="s">
        <v>373</v>
      </c>
      <c r="B14" s="143" t="s">
        <v>455</v>
      </c>
      <c r="C14" s="112"/>
      <c r="D14" s="112"/>
    </row>
    <row r="15" spans="1:4" ht="18">
      <c r="A15" s="135" t="s">
        <v>373</v>
      </c>
      <c r="B15" s="143" t="s">
        <v>456</v>
      </c>
      <c r="C15" s="112"/>
      <c r="D15" s="112"/>
    </row>
    <row r="16" spans="1:4" ht="18">
      <c r="A16" s="135" t="s">
        <v>373</v>
      </c>
      <c r="B16" s="143" t="s">
        <v>457</v>
      </c>
      <c r="C16" s="112">
        <v>4429116566</v>
      </c>
      <c r="D16" s="112">
        <v>5952772006</v>
      </c>
    </row>
    <row r="17" spans="1:4" ht="18">
      <c r="A17" s="138"/>
      <c r="B17" s="81" t="s">
        <v>451</v>
      </c>
      <c r="C17" s="106">
        <f>SUM(C13:C16)</f>
        <v>4429116566</v>
      </c>
      <c r="D17" s="106">
        <f>SUM(D13:D16)</f>
        <v>5952772006</v>
      </c>
    </row>
    <row r="18" spans="1:4" ht="15">
      <c r="A18" s="132">
        <v>4</v>
      </c>
      <c r="B18" s="133" t="s">
        <v>339</v>
      </c>
      <c r="C18" s="130" t="s">
        <v>445</v>
      </c>
      <c r="D18" s="130" t="s">
        <v>446</v>
      </c>
    </row>
    <row r="19" spans="1:4" ht="18">
      <c r="A19" s="135" t="s">
        <v>373</v>
      </c>
      <c r="B19" s="143" t="s">
        <v>458</v>
      </c>
      <c r="C19" s="112"/>
      <c r="D19" s="112"/>
    </row>
    <row r="20" spans="1:4" ht="18">
      <c r="A20" s="135" t="s">
        <v>373</v>
      </c>
      <c r="B20" s="143" t="s">
        <v>459</v>
      </c>
      <c r="C20" s="112">
        <v>1507886952</v>
      </c>
      <c r="D20" s="112">
        <v>1246337575</v>
      </c>
    </row>
    <row r="21" spans="1:4" ht="18">
      <c r="A21" s="135" t="s">
        <v>373</v>
      </c>
      <c r="B21" s="143" t="s">
        <v>460</v>
      </c>
      <c r="C21" s="112"/>
      <c r="D21" s="112"/>
    </row>
    <row r="22" spans="1:4" ht="18">
      <c r="A22" s="135" t="s">
        <v>373</v>
      </c>
      <c r="B22" s="143" t="s">
        <v>461</v>
      </c>
      <c r="C22" s="112">
        <v>7981771229</v>
      </c>
      <c r="D22" s="112">
        <v>7933791865</v>
      </c>
    </row>
    <row r="23" spans="1:4" ht="18">
      <c r="A23" s="135" t="s">
        <v>373</v>
      </c>
      <c r="B23" s="143" t="s">
        <v>462</v>
      </c>
      <c r="C23" s="112"/>
      <c r="D23" s="112"/>
    </row>
    <row r="24" spans="1:4" ht="18">
      <c r="A24" s="135" t="s">
        <v>373</v>
      </c>
      <c r="B24" s="143" t="s">
        <v>463</v>
      </c>
      <c r="C24" s="112">
        <v>2380246927</v>
      </c>
      <c r="D24" s="112">
        <v>2108998966</v>
      </c>
    </row>
    <row r="25" spans="1:4" ht="18">
      <c r="A25" s="135" t="s">
        <v>373</v>
      </c>
      <c r="B25" s="143" t="s">
        <v>464</v>
      </c>
      <c r="C25" s="112"/>
      <c r="D25" s="112"/>
    </row>
    <row r="26" spans="1:4" ht="18">
      <c r="A26" s="135" t="s">
        <v>373</v>
      </c>
      <c r="B26" s="143" t="s">
        <v>465</v>
      </c>
      <c r="C26" s="112"/>
      <c r="D26" s="112"/>
    </row>
    <row r="27" spans="1:4" ht="18">
      <c r="A27" s="135" t="s">
        <v>373</v>
      </c>
      <c r="B27" s="143" t="s">
        <v>466</v>
      </c>
      <c r="C27" s="112"/>
      <c r="D27" s="112"/>
    </row>
    <row r="28" spans="1:4" ht="18">
      <c r="A28" s="138"/>
      <c r="B28" s="81" t="s">
        <v>467</v>
      </c>
      <c r="C28" s="106">
        <f>SUM(C19:C27)</f>
        <v>11869905108</v>
      </c>
      <c r="D28" s="106">
        <f>SUM(D19:D27)</f>
        <v>11289128406</v>
      </c>
    </row>
    <row r="29" spans="1:4" ht="15">
      <c r="A29" s="132">
        <v>5</v>
      </c>
      <c r="B29" s="133" t="s">
        <v>468</v>
      </c>
      <c r="C29" s="130" t="s">
        <v>445</v>
      </c>
      <c r="D29" s="130" t="s">
        <v>446</v>
      </c>
    </row>
    <row r="30" spans="1:4" ht="18">
      <c r="A30" s="135" t="s">
        <v>373</v>
      </c>
      <c r="B30" s="144" t="s">
        <v>469</v>
      </c>
      <c r="C30" s="112">
        <v>446611352</v>
      </c>
      <c r="D30" s="112">
        <v>446611352</v>
      </c>
    </row>
    <row r="31" spans="1:4" ht="18">
      <c r="A31" s="145" t="s">
        <v>373</v>
      </c>
      <c r="B31" s="146" t="s">
        <v>470</v>
      </c>
      <c r="C31" s="147"/>
      <c r="D31" s="112"/>
    </row>
    <row r="32" spans="1:4" ht="18">
      <c r="A32" s="145" t="s">
        <v>373</v>
      </c>
      <c r="B32" s="146" t="s">
        <v>471</v>
      </c>
      <c r="C32" s="147"/>
      <c r="D32" s="112"/>
    </row>
    <row r="33" spans="1:4" ht="18">
      <c r="A33" s="145" t="s">
        <v>373</v>
      </c>
      <c r="B33" s="146" t="s">
        <v>472</v>
      </c>
      <c r="C33" s="147">
        <v>1341818298</v>
      </c>
      <c r="D33" s="112">
        <v>1311250241</v>
      </c>
    </row>
    <row r="34" spans="1:4" ht="18">
      <c r="A34" s="145" t="s">
        <v>373</v>
      </c>
      <c r="B34" s="146" t="s">
        <v>473</v>
      </c>
      <c r="C34" s="147">
        <v>10446238</v>
      </c>
      <c r="D34" s="112"/>
    </row>
    <row r="35" spans="1:4" ht="18">
      <c r="A35" s="148" t="s">
        <v>373</v>
      </c>
      <c r="B35" s="146" t="s">
        <v>474</v>
      </c>
      <c r="C35" s="147">
        <v>6000000</v>
      </c>
      <c r="D35" s="112"/>
    </row>
    <row r="36" spans="1:4" ht="18">
      <c r="A36" s="138"/>
      <c r="B36" s="149" t="s">
        <v>475</v>
      </c>
      <c r="C36" s="106">
        <f>SUM(C30:C35)</f>
        <v>1804875888</v>
      </c>
      <c r="D36" s="106">
        <f>SUM(D30:D34)</f>
        <v>1757861593</v>
      </c>
    </row>
    <row r="37" spans="1:4" ht="15">
      <c r="A37" s="132">
        <v>6</v>
      </c>
      <c r="B37" s="133" t="s">
        <v>476</v>
      </c>
      <c r="C37" s="130" t="s">
        <v>445</v>
      </c>
      <c r="D37" s="130" t="s">
        <v>446</v>
      </c>
    </row>
    <row r="38" spans="1:4" ht="18">
      <c r="A38" s="135" t="s">
        <v>373</v>
      </c>
      <c r="B38" s="144" t="s">
        <v>477</v>
      </c>
      <c r="C38" s="112"/>
      <c r="D38" s="112"/>
    </row>
    <row r="39" spans="1:4" ht="18">
      <c r="A39" s="135"/>
      <c r="B39" s="150" t="s">
        <v>478</v>
      </c>
      <c r="C39" s="109"/>
      <c r="D39" s="112"/>
    </row>
    <row r="40" spans="1:4" ht="18">
      <c r="A40" s="135" t="s">
        <v>373</v>
      </c>
      <c r="B40" s="144" t="s">
        <v>479</v>
      </c>
      <c r="C40" s="112"/>
      <c r="D40" s="112"/>
    </row>
    <row r="41" spans="1:4" ht="18">
      <c r="A41" s="138"/>
      <c r="B41" s="149" t="s">
        <v>475</v>
      </c>
      <c r="C41" s="109">
        <f>SUM(C38:C40)</f>
        <v>0</v>
      </c>
      <c r="D41" s="109">
        <f>SUM(D38:D40)</f>
        <v>0</v>
      </c>
    </row>
    <row r="42" spans="1:4" ht="15">
      <c r="A42" s="132">
        <v>7</v>
      </c>
      <c r="B42" s="133" t="s">
        <v>480</v>
      </c>
      <c r="C42" s="130" t="s">
        <v>445</v>
      </c>
      <c r="D42" s="130" t="s">
        <v>446</v>
      </c>
    </row>
    <row r="43" spans="1:4" ht="18">
      <c r="A43" s="135" t="s">
        <v>373</v>
      </c>
      <c r="B43" s="144" t="s">
        <v>481</v>
      </c>
      <c r="C43" s="112"/>
      <c r="D43" s="112"/>
    </row>
    <row r="44" spans="1:4" ht="18">
      <c r="A44" s="135" t="s">
        <v>373</v>
      </c>
      <c r="B44" s="144" t="s">
        <v>482</v>
      </c>
      <c r="C44" s="112"/>
      <c r="D44" s="112"/>
    </row>
    <row r="45" spans="1:4" ht="18">
      <c r="A45" s="135" t="s">
        <v>373</v>
      </c>
      <c r="B45" s="144" t="s">
        <v>483</v>
      </c>
      <c r="C45" s="112"/>
      <c r="D45" s="112"/>
    </row>
    <row r="46" spans="1:4" ht="18">
      <c r="A46" s="135" t="s">
        <v>373</v>
      </c>
      <c r="B46" s="144" t="s">
        <v>480</v>
      </c>
      <c r="C46" s="112">
        <v>42701000</v>
      </c>
      <c r="D46" s="112">
        <v>42701000</v>
      </c>
    </row>
    <row r="47" spans="1:4" ht="18">
      <c r="A47" s="135" t="s">
        <v>373</v>
      </c>
      <c r="B47" s="144" t="s">
        <v>484</v>
      </c>
      <c r="C47" s="112">
        <v>-42701000</v>
      </c>
      <c r="D47" s="112">
        <v>-42701000</v>
      </c>
    </row>
    <row r="48" spans="1:4" ht="18">
      <c r="A48" s="138"/>
      <c r="B48" s="151" t="s">
        <v>475</v>
      </c>
      <c r="C48" s="106">
        <f>SUM(C46:C47)</f>
        <v>0</v>
      </c>
      <c r="D48" s="106">
        <f>SUM(D46:D47)</f>
        <v>0</v>
      </c>
    </row>
    <row r="49" spans="1:4" ht="15">
      <c r="A49" s="152">
        <v>8</v>
      </c>
      <c r="B49" s="153" t="s">
        <v>485</v>
      </c>
      <c r="C49" s="154"/>
      <c r="D49" s="154"/>
    </row>
    <row r="50" spans="1:4" ht="15">
      <c r="A50" s="139">
        <v>9</v>
      </c>
      <c r="B50" s="140" t="s">
        <v>486</v>
      </c>
      <c r="C50" s="154"/>
      <c r="D50" s="154"/>
    </row>
    <row r="51" spans="1:4" ht="15">
      <c r="A51" s="139">
        <v>10</v>
      </c>
      <c r="B51" s="140" t="s">
        <v>487</v>
      </c>
      <c r="C51" s="154"/>
      <c r="D51" s="154"/>
    </row>
    <row r="52" spans="1:4" ht="15">
      <c r="A52" s="155">
        <v>11</v>
      </c>
      <c r="B52" s="156" t="s">
        <v>488</v>
      </c>
      <c r="C52" s="130" t="s">
        <v>445</v>
      </c>
      <c r="D52" s="130" t="s">
        <v>446</v>
      </c>
    </row>
    <row r="53" spans="1:4" ht="18">
      <c r="A53" s="157" t="s">
        <v>373</v>
      </c>
      <c r="B53" s="158" t="s">
        <v>489</v>
      </c>
      <c r="C53" s="134">
        <v>1209038599</v>
      </c>
      <c r="D53" s="134">
        <v>1183829356</v>
      </c>
    </row>
    <row r="54" spans="1:4" ht="18">
      <c r="A54" s="135"/>
      <c r="B54" s="159" t="s">
        <v>490</v>
      </c>
      <c r="C54" s="109"/>
      <c r="D54" s="109"/>
    </row>
    <row r="55" spans="1:4" ht="18">
      <c r="A55" s="135"/>
      <c r="B55" s="159" t="s">
        <v>491</v>
      </c>
      <c r="C55" s="109"/>
      <c r="D55" s="109"/>
    </row>
    <row r="56" spans="1:4" ht="18">
      <c r="A56" s="135"/>
      <c r="B56" s="159" t="s">
        <v>491</v>
      </c>
      <c r="C56" s="109"/>
      <c r="D56" s="109"/>
    </row>
    <row r="57" spans="1:4" ht="15">
      <c r="A57" s="160">
        <v>12</v>
      </c>
      <c r="B57" s="161" t="s">
        <v>492</v>
      </c>
      <c r="C57" s="109"/>
      <c r="D57" s="109"/>
    </row>
    <row r="58" spans="1:4" ht="15">
      <c r="A58" s="139">
        <v>13</v>
      </c>
      <c r="B58" s="162" t="s">
        <v>493</v>
      </c>
      <c r="C58" s="141"/>
      <c r="D58" s="141"/>
    </row>
    <row r="59" spans="1:4" ht="15">
      <c r="A59" s="132">
        <v>14</v>
      </c>
      <c r="B59" s="163" t="s">
        <v>360</v>
      </c>
      <c r="C59" s="142" t="s">
        <v>445</v>
      </c>
      <c r="D59" s="130" t="s">
        <v>446</v>
      </c>
    </row>
    <row r="60" spans="1:4" ht="15">
      <c r="A60" s="164" t="s">
        <v>373</v>
      </c>
      <c r="B60" s="159" t="s">
        <v>494</v>
      </c>
      <c r="C60" s="109"/>
      <c r="D60" s="109"/>
    </row>
    <row r="61" spans="1:4" ht="15">
      <c r="A61" s="164" t="s">
        <v>373</v>
      </c>
      <c r="B61" s="159" t="s">
        <v>495</v>
      </c>
      <c r="C61" s="109"/>
      <c r="D61" s="109"/>
    </row>
    <row r="62" spans="1:4" ht="15">
      <c r="A62" s="164" t="s">
        <v>373</v>
      </c>
      <c r="B62" s="159" t="s">
        <v>496</v>
      </c>
      <c r="C62" s="109"/>
      <c r="D62" s="109"/>
    </row>
    <row r="63" spans="1:4" ht="15">
      <c r="A63" s="164" t="s">
        <v>373</v>
      </c>
      <c r="B63" s="159" t="s">
        <v>497</v>
      </c>
      <c r="C63" s="109"/>
      <c r="D63" s="109"/>
    </row>
    <row r="64" spans="1:4" ht="15">
      <c r="A64" s="164"/>
      <c r="B64" s="159" t="s">
        <v>498</v>
      </c>
      <c r="C64" s="109"/>
      <c r="D64" s="109"/>
    </row>
    <row r="65" spans="1:4" ht="15">
      <c r="A65" s="165" t="s">
        <v>373</v>
      </c>
      <c r="B65" s="159" t="s">
        <v>360</v>
      </c>
      <c r="C65" s="112">
        <v>10948786593</v>
      </c>
      <c r="D65" s="112">
        <v>10406268884</v>
      </c>
    </row>
    <row r="66" spans="1:4" ht="15.75">
      <c r="A66" s="166"/>
      <c r="B66" s="167" t="s">
        <v>475</v>
      </c>
      <c r="C66" s="109">
        <f>SUM(C60:C65)</f>
        <v>10948786593</v>
      </c>
      <c r="D66" s="109">
        <f>SUM(D60:D65)</f>
        <v>10406268884</v>
      </c>
    </row>
    <row r="67" spans="1:4" ht="15">
      <c r="A67" s="132">
        <v>15</v>
      </c>
      <c r="B67" s="156" t="s">
        <v>499</v>
      </c>
      <c r="C67" s="130" t="s">
        <v>445</v>
      </c>
      <c r="D67" s="130" t="s">
        <v>446</v>
      </c>
    </row>
    <row r="68" spans="1:4" ht="18">
      <c r="A68" s="135" t="s">
        <v>373</v>
      </c>
      <c r="B68" s="136" t="s">
        <v>500</v>
      </c>
      <c r="C68" s="112">
        <v>5000000000</v>
      </c>
      <c r="D68" s="112">
        <v>6500000000</v>
      </c>
    </row>
    <row r="69" spans="1:4" ht="18">
      <c r="A69" s="135" t="s">
        <v>373</v>
      </c>
      <c r="B69" s="136" t="s">
        <v>501</v>
      </c>
      <c r="C69" s="112"/>
      <c r="D69" s="112"/>
    </row>
    <row r="70" spans="1:4" ht="18">
      <c r="A70" s="138" t="s">
        <v>373</v>
      </c>
      <c r="B70" s="149" t="s">
        <v>475</v>
      </c>
      <c r="C70" s="109">
        <f>SUM(C68:C69)</f>
        <v>5000000000</v>
      </c>
      <c r="D70" s="109">
        <f>SUM(D68:D69)</f>
        <v>6500000000</v>
      </c>
    </row>
    <row r="71" spans="1:4" ht="15">
      <c r="A71" s="132">
        <v>16</v>
      </c>
      <c r="B71" s="133" t="s">
        <v>502</v>
      </c>
      <c r="C71" s="130" t="s">
        <v>445</v>
      </c>
      <c r="D71" s="130" t="s">
        <v>446</v>
      </c>
    </row>
    <row r="72" spans="1:4" ht="18">
      <c r="A72" s="135" t="s">
        <v>373</v>
      </c>
      <c r="B72" s="136" t="s">
        <v>503</v>
      </c>
      <c r="C72" s="112">
        <v>366320292</v>
      </c>
      <c r="D72" s="112">
        <v>276281102</v>
      </c>
    </row>
    <row r="73" spans="1:4" ht="18">
      <c r="A73" s="135" t="s">
        <v>373</v>
      </c>
      <c r="B73" s="136" t="s">
        <v>504</v>
      </c>
      <c r="C73" s="112"/>
      <c r="D73" s="112"/>
    </row>
    <row r="74" spans="1:4" ht="18">
      <c r="A74" s="135" t="s">
        <v>373</v>
      </c>
      <c r="B74" s="136" t="s">
        <v>505</v>
      </c>
      <c r="C74" s="112"/>
      <c r="D74" s="112"/>
    </row>
    <row r="75" spans="1:4" ht="18">
      <c r="A75" s="135" t="s">
        <v>373</v>
      </c>
      <c r="B75" s="136" t="s">
        <v>506</v>
      </c>
      <c r="C75" s="112"/>
      <c r="D75" s="112"/>
    </row>
    <row r="76" spans="1:4" ht="18">
      <c r="A76" s="135" t="s">
        <v>373</v>
      </c>
      <c r="B76" s="168" t="s">
        <v>507</v>
      </c>
      <c r="C76" s="112"/>
      <c r="D76" s="112">
        <v>101379392</v>
      </c>
    </row>
    <row r="77" spans="1:4" ht="18">
      <c r="A77" s="135" t="s">
        <v>373</v>
      </c>
      <c r="B77" s="168" t="s">
        <v>508</v>
      </c>
      <c r="C77" s="169"/>
      <c r="D77" s="112"/>
    </row>
    <row r="78" spans="1:4" ht="18">
      <c r="A78" s="135" t="s">
        <v>373</v>
      </c>
      <c r="B78" s="168" t="s">
        <v>509</v>
      </c>
      <c r="C78" s="112">
        <v>103401000</v>
      </c>
      <c r="D78" s="112">
        <v>50018000</v>
      </c>
    </row>
    <row r="79" spans="1:4" ht="18">
      <c r="A79" s="135" t="s">
        <v>373</v>
      </c>
      <c r="B79" s="168" t="s">
        <v>474</v>
      </c>
      <c r="C79" s="169"/>
      <c r="D79" s="112"/>
    </row>
    <row r="80" spans="1:4" ht="18">
      <c r="A80" s="135" t="s">
        <v>373</v>
      </c>
      <c r="B80" s="168" t="s">
        <v>510</v>
      </c>
      <c r="C80" s="169"/>
      <c r="D80" s="112"/>
    </row>
    <row r="81" spans="1:4" ht="18">
      <c r="A81" s="138"/>
      <c r="B81" s="149" t="s">
        <v>475</v>
      </c>
      <c r="C81" s="134">
        <f>SUM(C72:C80)</f>
        <v>469721292</v>
      </c>
      <c r="D81" s="134">
        <f>SUM(D72:D80)</f>
        <v>427678494</v>
      </c>
    </row>
    <row r="82" spans="1:4" ht="15">
      <c r="A82" s="132">
        <v>17</v>
      </c>
      <c r="B82" s="133" t="s">
        <v>511</v>
      </c>
      <c r="C82" s="130" t="s">
        <v>445</v>
      </c>
      <c r="D82" s="130" t="s">
        <v>446</v>
      </c>
    </row>
    <row r="83" spans="1:4" ht="18">
      <c r="A83" s="135" t="s">
        <v>373</v>
      </c>
      <c r="B83" s="136" t="s">
        <v>512</v>
      </c>
      <c r="C83" s="170"/>
      <c r="D83" s="112"/>
    </row>
    <row r="84" spans="1:4" ht="18">
      <c r="A84" s="135" t="s">
        <v>373</v>
      </c>
      <c r="B84" s="136" t="s">
        <v>513</v>
      </c>
      <c r="C84" s="170"/>
      <c r="D84" s="112"/>
    </row>
    <row r="85" spans="1:4" ht="18">
      <c r="A85" s="135" t="s">
        <v>373</v>
      </c>
      <c r="B85" s="136" t="s">
        <v>514</v>
      </c>
      <c r="C85" s="112"/>
      <c r="D85" s="112"/>
    </row>
    <row r="86" spans="1:4" ht="18">
      <c r="A86" s="145"/>
      <c r="B86" s="136" t="s">
        <v>515</v>
      </c>
      <c r="C86" s="147">
        <v>12444000</v>
      </c>
      <c r="D86" s="112">
        <v>12527777</v>
      </c>
    </row>
    <row r="87" spans="1:4" ht="18">
      <c r="A87" s="138"/>
      <c r="B87" s="81" t="s">
        <v>451</v>
      </c>
      <c r="C87" s="106">
        <f>SUM(C83:C86)</f>
        <v>12444000</v>
      </c>
      <c r="D87" s="106">
        <f>SUM(D83:D86)</f>
        <v>12527777</v>
      </c>
    </row>
    <row r="88" spans="1:4" ht="15">
      <c r="A88" s="132">
        <v>18</v>
      </c>
      <c r="B88" s="133" t="s">
        <v>516</v>
      </c>
      <c r="C88" s="130" t="s">
        <v>445</v>
      </c>
      <c r="D88" s="130" t="s">
        <v>446</v>
      </c>
    </row>
    <row r="89" spans="1:4" ht="18">
      <c r="A89" s="135" t="s">
        <v>373</v>
      </c>
      <c r="B89" s="136" t="s">
        <v>517</v>
      </c>
      <c r="C89" s="112"/>
      <c r="D89" s="112"/>
    </row>
    <row r="90" spans="1:4" ht="18">
      <c r="A90" s="135" t="s">
        <v>373</v>
      </c>
      <c r="B90" s="136" t="s">
        <v>518</v>
      </c>
      <c r="C90" s="112">
        <v>724503517</v>
      </c>
      <c r="D90" s="112">
        <v>744792594</v>
      </c>
    </row>
    <row r="91" spans="1:4" ht="18">
      <c r="A91" s="135" t="s">
        <v>373</v>
      </c>
      <c r="B91" s="136" t="s">
        <v>519</v>
      </c>
      <c r="C91" s="112"/>
      <c r="D91" s="112"/>
    </row>
    <row r="92" spans="1:4" ht="18">
      <c r="A92" s="171" t="s">
        <v>373</v>
      </c>
      <c r="B92" s="136" t="s">
        <v>520</v>
      </c>
      <c r="C92" s="112">
        <v>35451916</v>
      </c>
      <c r="D92" s="112">
        <v>49417032</v>
      </c>
    </row>
    <row r="93" spans="1:4" ht="18">
      <c r="A93" s="135" t="s">
        <v>373</v>
      </c>
      <c r="B93" s="136" t="s">
        <v>521</v>
      </c>
      <c r="C93" s="112">
        <v>82029149</v>
      </c>
      <c r="D93" s="112">
        <v>108027548</v>
      </c>
    </row>
    <row r="94" spans="1:4" ht="18">
      <c r="A94" s="135" t="s">
        <v>373</v>
      </c>
      <c r="B94" s="172" t="s">
        <v>522</v>
      </c>
      <c r="C94" s="147"/>
      <c r="D94" s="112"/>
    </row>
    <row r="95" spans="1:4" ht="18">
      <c r="A95" s="135" t="s">
        <v>373</v>
      </c>
      <c r="B95" s="172" t="s">
        <v>523</v>
      </c>
      <c r="C95" s="147"/>
      <c r="D95" s="112"/>
    </row>
    <row r="96" spans="1:4" ht="18">
      <c r="A96" s="135" t="s">
        <v>373</v>
      </c>
      <c r="B96" s="172" t="s">
        <v>516</v>
      </c>
      <c r="C96" s="147">
        <f>445398748+58429203</f>
        <v>503827951</v>
      </c>
      <c r="D96" s="112">
        <v>335529903</v>
      </c>
    </row>
    <row r="97" spans="1:4" ht="18">
      <c r="A97" s="138"/>
      <c r="B97" s="81" t="s">
        <v>451</v>
      </c>
      <c r="C97" s="106">
        <f>SUM(C89:C96)</f>
        <v>1345812533</v>
      </c>
      <c r="D97" s="106">
        <f>SUM(D89:D96)</f>
        <v>1237767077</v>
      </c>
    </row>
    <row r="98" spans="1:4" ht="15">
      <c r="A98" s="155">
        <v>19</v>
      </c>
      <c r="B98" s="173" t="s">
        <v>524</v>
      </c>
      <c r="C98" s="130" t="s">
        <v>445</v>
      </c>
      <c r="D98" s="130" t="s">
        <v>446</v>
      </c>
    </row>
    <row r="99" spans="1:4" ht="18">
      <c r="A99" s="135"/>
      <c r="B99" s="136" t="s">
        <v>525</v>
      </c>
      <c r="C99" s="109"/>
      <c r="D99" s="109"/>
    </row>
    <row r="100" spans="1:4" ht="18">
      <c r="A100" s="135"/>
      <c r="B100" s="174" t="s">
        <v>526</v>
      </c>
      <c r="C100" s="109"/>
      <c r="D100" s="109"/>
    </row>
    <row r="101" spans="1:4" ht="18">
      <c r="A101" s="135"/>
      <c r="B101" s="136" t="s">
        <v>527</v>
      </c>
      <c r="C101" s="109"/>
      <c r="D101" s="109"/>
    </row>
    <row r="102" spans="1:4" ht="18">
      <c r="A102" s="138"/>
      <c r="B102" s="160" t="s">
        <v>451</v>
      </c>
      <c r="C102" s="106">
        <f>SUM(C99:C101)</f>
        <v>0</v>
      </c>
      <c r="D102" s="106">
        <f>SUM(D99:D101)</f>
        <v>0</v>
      </c>
    </row>
    <row r="103" spans="1:4" ht="15">
      <c r="A103" s="155">
        <v>20</v>
      </c>
      <c r="B103" s="173" t="s">
        <v>528</v>
      </c>
      <c r="C103" s="130" t="s">
        <v>445</v>
      </c>
      <c r="D103" s="130" t="s">
        <v>446</v>
      </c>
    </row>
    <row r="104" spans="1:4" ht="15">
      <c r="A104" s="164" t="s">
        <v>529</v>
      </c>
      <c r="B104" s="136" t="s">
        <v>530</v>
      </c>
      <c r="C104" s="109">
        <f>SUM(C105:C106)</f>
        <v>0</v>
      </c>
      <c r="D104" s="109">
        <f>SUM(D105:D106)</f>
        <v>0</v>
      </c>
    </row>
    <row r="105" spans="1:4" ht="18">
      <c r="A105" s="135" t="s">
        <v>373</v>
      </c>
      <c r="B105" s="136" t="s">
        <v>531</v>
      </c>
      <c r="C105" s="112">
        <v>0</v>
      </c>
      <c r="D105" s="112">
        <v>0</v>
      </c>
    </row>
    <row r="106" spans="1:4" ht="18">
      <c r="A106" s="135" t="s">
        <v>373</v>
      </c>
      <c r="B106" s="136" t="s">
        <v>532</v>
      </c>
      <c r="C106" s="109"/>
      <c r="D106" s="109"/>
    </row>
    <row r="107" spans="1:4" ht="18">
      <c r="A107" s="135" t="s">
        <v>373</v>
      </c>
      <c r="B107" s="136" t="s">
        <v>533</v>
      </c>
      <c r="C107" s="109"/>
      <c r="D107" s="109"/>
    </row>
    <row r="108" spans="1:4" ht="15">
      <c r="A108" s="164" t="s">
        <v>534</v>
      </c>
      <c r="B108" s="136" t="s">
        <v>535</v>
      </c>
      <c r="C108" s="109"/>
      <c r="D108" s="109"/>
    </row>
    <row r="109" spans="1:4" ht="18">
      <c r="A109" s="135" t="s">
        <v>373</v>
      </c>
      <c r="B109" s="136" t="s">
        <v>536</v>
      </c>
      <c r="C109" s="109"/>
      <c r="D109" s="109"/>
    </row>
    <row r="110" spans="1:4" ht="18">
      <c r="A110" s="135" t="s">
        <v>373</v>
      </c>
      <c r="B110" s="136" t="s">
        <v>537</v>
      </c>
      <c r="C110" s="109"/>
      <c r="D110" s="109"/>
    </row>
    <row r="111" spans="1:4" ht="18">
      <c r="A111" s="138"/>
      <c r="B111" s="160" t="s">
        <v>451</v>
      </c>
      <c r="C111" s="106">
        <f>+C104+C108</f>
        <v>0</v>
      </c>
      <c r="D111" s="106">
        <f>+D104+D108</f>
        <v>0</v>
      </c>
    </row>
    <row r="112" spans="1:4" ht="15">
      <c r="A112" s="155">
        <v>21</v>
      </c>
      <c r="B112" s="156" t="s">
        <v>538</v>
      </c>
      <c r="C112" s="130" t="s">
        <v>445</v>
      </c>
      <c r="D112" s="130" t="s">
        <v>446</v>
      </c>
    </row>
    <row r="113" spans="1:4" ht="15">
      <c r="A113" s="164" t="s">
        <v>529</v>
      </c>
      <c r="B113" s="143" t="s">
        <v>539</v>
      </c>
      <c r="C113" s="109"/>
      <c r="D113" s="109"/>
    </row>
    <row r="114" spans="1:4" ht="18">
      <c r="A114" s="135" t="s">
        <v>373</v>
      </c>
      <c r="B114" s="143" t="s">
        <v>540</v>
      </c>
      <c r="C114" s="112"/>
      <c r="D114" s="112"/>
    </row>
    <row r="115" spans="1:4" ht="18">
      <c r="A115" s="135"/>
      <c r="B115" s="136" t="s">
        <v>541</v>
      </c>
      <c r="C115" s="112"/>
      <c r="D115" s="112"/>
    </row>
    <row r="116" spans="1:4" ht="18">
      <c r="A116" s="135" t="s">
        <v>373</v>
      </c>
      <c r="B116" s="136" t="s">
        <v>542</v>
      </c>
      <c r="C116" s="112"/>
      <c r="D116" s="112"/>
    </row>
    <row r="117" spans="1:4" ht="18">
      <c r="A117" s="135" t="s">
        <v>373</v>
      </c>
      <c r="B117" s="136" t="s">
        <v>543</v>
      </c>
      <c r="C117" s="112"/>
      <c r="D117" s="112"/>
    </row>
    <row r="118" spans="1:4" ht="18">
      <c r="A118" s="135" t="s">
        <v>373</v>
      </c>
      <c r="B118" s="136" t="s">
        <v>544</v>
      </c>
      <c r="C118" s="109"/>
      <c r="D118" s="109"/>
    </row>
    <row r="119" spans="1:4" ht="18">
      <c r="A119" s="138"/>
      <c r="B119" s="175" t="s">
        <v>545</v>
      </c>
      <c r="C119" s="176"/>
      <c r="D119" s="176"/>
    </row>
    <row r="120" spans="1:5" ht="15.75">
      <c r="A120" s="177"/>
      <c r="B120" s="178"/>
      <c r="C120" s="130" t="s">
        <v>445</v>
      </c>
      <c r="D120" s="130" t="s">
        <v>446</v>
      </c>
      <c r="E120" s="71"/>
    </row>
    <row r="121" spans="1:5" ht="15">
      <c r="A121" s="164" t="s">
        <v>534</v>
      </c>
      <c r="B121" s="143" t="s">
        <v>546</v>
      </c>
      <c r="C121" s="112"/>
      <c r="D121" s="112"/>
      <c r="E121" s="71"/>
    </row>
    <row r="122" spans="1:5" ht="18">
      <c r="A122" s="135" t="s">
        <v>373</v>
      </c>
      <c r="B122" s="136" t="s">
        <v>547</v>
      </c>
      <c r="C122" s="112"/>
      <c r="D122" s="112"/>
      <c r="E122" s="71"/>
    </row>
    <row r="123" spans="1:5" ht="15">
      <c r="A123" s="164"/>
      <c r="B123" s="136" t="s">
        <v>548</v>
      </c>
      <c r="C123" s="112"/>
      <c r="D123" s="112"/>
      <c r="E123" s="71"/>
    </row>
    <row r="124" spans="1:5" ht="18">
      <c r="A124" s="135" t="s">
        <v>373</v>
      </c>
      <c r="B124" s="136" t="s">
        <v>549</v>
      </c>
      <c r="C124" s="112"/>
      <c r="D124" s="112"/>
      <c r="E124" s="71"/>
    </row>
    <row r="125" spans="1:4" ht="18">
      <c r="A125" s="135" t="s">
        <v>373</v>
      </c>
      <c r="B125" s="111" t="s">
        <v>550</v>
      </c>
      <c r="C125" s="176"/>
      <c r="D125" s="176"/>
    </row>
    <row r="126" spans="1:4" ht="15">
      <c r="A126" s="155">
        <v>22</v>
      </c>
      <c r="B126" s="156" t="s">
        <v>551</v>
      </c>
      <c r="C126" s="130" t="s">
        <v>445</v>
      </c>
      <c r="D126" s="130" t="s">
        <v>446</v>
      </c>
    </row>
    <row r="127" spans="1:4" ht="15.75">
      <c r="A127" s="75" t="s">
        <v>529</v>
      </c>
      <c r="B127" s="179" t="s">
        <v>552</v>
      </c>
      <c r="C127" s="112"/>
      <c r="D127" s="112"/>
    </row>
    <row r="128" spans="1:4" ht="15.75">
      <c r="A128" s="75" t="s">
        <v>534</v>
      </c>
      <c r="B128" s="136" t="s">
        <v>553</v>
      </c>
      <c r="C128" s="112"/>
      <c r="D128" s="112"/>
    </row>
    <row r="129" spans="1:4" ht="18">
      <c r="A129" s="145" t="s">
        <v>373</v>
      </c>
      <c r="B129" s="172" t="s">
        <v>554</v>
      </c>
      <c r="C129" s="147">
        <v>28396800000</v>
      </c>
      <c r="D129" s="112">
        <v>28396800000</v>
      </c>
    </row>
    <row r="130" spans="1:4" ht="18">
      <c r="A130" s="135" t="s">
        <v>373</v>
      </c>
      <c r="B130" s="136" t="s">
        <v>555</v>
      </c>
      <c r="C130" s="112">
        <v>27283200000</v>
      </c>
      <c r="D130" s="112">
        <v>27283200000</v>
      </c>
    </row>
    <row r="131" spans="1:4" ht="18">
      <c r="A131" s="135"/>
      <c r="B131" s="180" t="s">
        <v>451</v>
      </c>
      <c r="C131" s="109">
        <f>SUM(C129:C130)</f>
        <v>55680000000</v>
      </c>
      <c r="D131" s="109">
        <f>SUM(D129:D130)</f>
        <v>55680000000</v>
      </c>
    </row>
    <row r="132" spans="1:4" ht="18">
      <c r="A132" s="135"/>
      <c r="B132" s="181" t="s">
        <v>556</v>
      </c>
      <c r="C132" s="109"/>
      <c r="D132" s="109"/>
    </row>
    <row r="133" spans="1:4" ht="18">
      <c r="A133" s="135"/>
      <c r="B133" s="181" t="s">
        <v>557</v>
      </c>
      <c r="C133" s="109"/>
      <c r="D133" s="109"/>
    </row>
    <row r="134" spans="1:4" ht="15.75">
      <c r="A134" s="182" t="s">
        <v>558</v>
      </c>
      <c r="B134" s="183" t="s">
        <v>559</v>
      </c>
      <c r="C134" s="184" t="s">
        <v>560</v>
      </c>
      <c r="D134" s="184" t="s">
        <v>560</v>
      </c>
    </row>
    <row r="135" spans="1:4" ht="18">
      <c r="A135" s="135" t="s">
        <v>373</v>
      </c>
      <c r="B135" s="136" t="s">
        <v>561</v>
      </c>
      <c r="C135" s="112"/>
      <c r="D135" s="112"/>
    </row>
    <row r="136" spans="1:4" ht="15">
      <c r="A136" s="185" t="s">
        <v>372</v>
      </c>
      <c r="B136" s="136" t="s">
        <v>562</v>
      </c>
      <c r="C136" s="112">
        <v>55680000000</v>
      </c>
      <c r="D136" s="112">
        <v>55680000000</v>
      </c>
    </row>
    <row r="137" spans="1:4" ht="15">
      <c r="A137" s="185" t="s">
        <v>372</v>
      </c>
      <c r="B137" s="136" t="s">
        <v>563</v>
      </c>
      <c r="C137" s="112"/>
      <c r="D137" s="112"/>
    </row>
    <row r="138" spans="1:4" ht="15">
      <c r="A138" s="185" t="s">
        <v>372</v>
      </c>
      <c r="B138" s="186" t="s">
        <v>564</v>
      </c>
      <c r="C138" s="112"/>
      <c r="D138" s="112"/>
    </row>
    <row r="139" spans="1:4" ht="15">
      <c r="A139" s="185" t="s">
        <v>372</v>
      </c>
      <c r="B139" s="136" t="s">
        <v>565</v>
      </c>
      <c r="C139" s="112">
        <v>55680000000</v>
      </c>
      <c r="D139" s="112">
        <v>55680000000</v>
      </c>
    </row>
    <row r="140" spans="1:4" ht="18">
      <c r="A140" s="135" t="s">
        <v>373</v>
      </c>
      <c r="B140" s="181" t="s">
        <v>566</v>
      </c>
      <c r="C140" s="112"/>
      <c r="D140" s="112"/>
    </row>
    <row r="141" spans="1:4" ht="18">
      <c r="A141" s="135"/>
      <c r="B141" s="181" t="s">
        <v>567</v>
      </c>
      <c r="C141" s="112"/>
      <c r="D141" s="112"/>
    </row>
    <row r="142" spans="1:4" ht="15">
      <c r="A142" s="187" t="s">
        <v>568</v>
      </c>
      <c r="B142" s="188" t="s">
        <v>569</v>
      </c>
      <c r="C142" s="112"/>
      <c r="D142" s="112"/>
    </row>
    <row r="143" spans="1:4" ht="18">
      <c r="A143" s="135" t="s">
        <v>373</v>
      </c>
      <c r="B143" s="136" t="s">
        <v>570</v>
      </c>
      <c r="C143" s="189"/>
      <c r="D143" s="189"/>
    </row>
    <row r="144" spans="1:4" ht="15">
      <c r="A144" s="185" t="s">
        <v>372</v>
      </c>
      <c r="B144" s="137" t="s">
        <v>571</v>
      </c>
      <c r="C144" s="112"/>
      <c r="D144" s="112"/>
    </row>
    <row r="145" spans="1:4" ht="15">
      <c r="A145" s="185" t="s">
        <v>372</v>
      </c>
      <c r="B145" s="136" t="s">
        <v>572</v>
      </c>
      <c r="C145" s="112"/>
      <c r="D145" s="112"/>
    </row>
    <row r="146" spans="1:4" ht="18">
      <c r="A146" s="135" t="s">
        <v>373</v>
      </c>
      <c r="B146" s="136" t="s">
        <v>573</v>
      </c>
      <c r="C146" s="112"/>
      <c r="D146" s="112"/>
    </row>
    <row r="147" spans="1:4" ht="15">
      <c r="A147" s="180" t="s">
        <v>574</v>
      </c>
      <c r="B147" s="179" t="s">
        <v>575</v>
      </c>
      <c r="C147" s="184" t="s">
        <v>445</v>
      </c>
      <c r="D147" s="184" t="s">
        <v>446</v>
      </c>
    </row>
    <row r="148" spans="1:4" ht="18">
      <c r="A148" s="135" t="s">
        <v>373</v>
      </c>
      <c r="B148" s="143" t="s">
        <v>576</v>
      </c>
      <c r="C148" s="112">
        <v>5568000</v>
      </c>
      <c r="D148" s="112">
        <v>5568000</v>
      </c>
    </row>
    <row r="149" spans="1:4" ht="18">
      <c r="A149" s="135" t="s">
        <v>373</v>
      </c>
      <c r="B149" s="143" t="s">
        <v>577</v>
      </c>
      <c r="C149" s="112">
        <v>5568000</v>
      </c>
      <c r="D149" s="112">
        <v>5568000</v>
      </c>
    </row>
    <row r="150" spans="1:4" ht="15">
      <c r="A150" s="185" t="s">
        <v>372</v>
      </c>
      <c r="B150" s="143" t="s">
        <v>578</v>
      </c>
      <c r="C150" s="112">
        <v>5568000</v>
      </c>
      <c r="D150" s="112">
        <v>5568000</v>
      </c>
    </row>
    <row r="151" spans="1:4" ht="15">
      <c r="A151" s="185" t="s">
        <v>372</v>
      </c>
      <c r="B151" s="143" t="s">
        <v>579</v>
      </c>
      <c r="C151" s="112"/>
      <c r="D151" s="112"/>
    </row>
    <row r="152" spans="1:4" ht="18">
      <c r="A152" s="135" t="s">
        <v>373</v>
      </c>
      <c r="B152" s="143" t="s">
        <v>580</v>
      </c>
      <c r="C152" s="112"/>
      <c r="D152" s="112"/>
    </row>
    <row r="153" spans="1:4" ht="15">
      <c r="A153" s="185" t="s">
        <v>372</v>
      </c>
      <c r="B153" s="143" t="s">
        <v>578</v>
      </c>
      <c r="C153" s="112"/>
      <c r="D153" s="112"/>
    </row>
    <row r="154" spans="1:4" ht="15">
      <c r="A154" s="185" t="s">
        <v>372</v>
      </c>
      <c r="B154" s="143" t="s">
        <v>579</v>
      </c>
      <c r="C154" s="112"/>
      <c r="D154" s="112"/>
    </row>
    <row r="155" spans="1:4" ht="18">
      <c r="A155" s="135" t="s">
        <v>373</v>
      </c>
      <c r="B155" s="143" t="s">
        <v>581</v>
      </c>
      <c r="C155" s="112">
        <v>5568000</v>
      </c>
      <c r="D155" s="112">
        <v>5568000</v>
      </c>
    </row>
    <row r="156" spans="1:4" ht="15">
      <c r="A156" s="185" t="s">
        <v>372</v>
      </c>
      <c r="B156" s="143" t="s">
        <v>578</v>
      </c>
      <c r="C156" s="112">
        <v>5568000</v>
      </c>
      <c r="D156" s="112">
        <v>5568000</v>
      </c>
    </row>
    <row r="157" spans="1:4" ht="15">
      <c r="A157" s="185" t="s">
        <v>372</v>
      </c>
      <c r="B157" s="143" t="s">
        <v>579</v>
      </c>
      <c r="C157" s="109"/>
      <c r="D157" s="112"/>
    </row>
    <row r="158" spans="1:4" ht="18">
      <c r="A158" s="135" t="s">
        <v>582</v>
      </c>
      <c r="B158" s="143" t="s">
        <v>583</v>
      </c>
      <c r="C158" s="112">
        <v>10000</v>
      </c>
      <c r="D158" s="112">
        <v>10000</v>
      </c>
    </row>
    <row r="159" spans="1:4" ht="15">
      <c r="A159" s="180" t="s">
        <v>584</v>
      </c>
      <c r="B159" s="179" t="s">
        <v>585</v>
      </c>
      <c r="C159" s="184"/>
      <c r="D159" s="112"/>
    </row>
    <row r="160" spans="1:4" ht="18">
      <c r="A160" s="135" t="s">
        <v>373</v>
      </c>
      <c r="B160" s="143" t="s">
        <v>586</v>
      </c>
      <c r="C160" s="112">
        <v>15013122301</v>
      </c>
      <c r="D160" s="112">
        <v>15013122301</v>
      </c>
    </row>
    <row r="161" spans="1:4" ht="18">
      <c r="A161" s="135" t="s">
        <v>373</v>
      </c>
      <c r="B161" s="143" t="s">
        <v>587</v>
      </c>
      <c r="C161" s="112">
        <v>3684066865</v>
      </c>
      <c r="D161" s="112">
        <v>3684066865</v>
      </c>
    </row>
    <row r="162" spans="1:4" ht="18">
      <c r="A162" s="135" t="s">
        <v>373</v>
      </c>
      <c r="B162" s="143" t="s">
        <v>588</v>
      </c>
      <c r="C162" s="112"/>
      <c r="D162" s="112"/>
    </row>
    <row r="163" spans="1:4" ht="18">
      <c r="A163" s="135" t="s">
        <v>582</v>
      </c>
      <c r="B163" s="143" t="s">
        <v>589</v>
      </c>
      <c r="C163" s="112"/>
      <c r="D163" s="112"/>
    </row>
    <row r="164" spans="1:4" ht="15">
      <c r="A164" s="180" t="s">
        <v>590</v>
      </c>
      <c r="B164" s="183" t="s">
        <v>591</v>
      </c>
      <c r="C164" s="109"/>
      <c r="D164" s="109"/>
    </row>
    <row r="165" spans="1:4" ht="15">
      <c r="A165" s="190"/>
      <c r="B165" s="183" t="s">
        <v>592</v>
      </c>
      <c r="C165" s="112"/>
      <c r="D165" s="112"/>
    </row>
    <row r="166" spans="1:4" ht="18">
      <c r="A166" s="138"/>
      <c r="B166" s="191"/>
      <c r="C166" s="176"/>
      <c r="D166" s="176"/>
    </row>
    <row r="167" spans="1:4" ht="15">
      <c r="A167" s="180">
        <v>23</v>
      </c>
      <c r="B167" s="156" t="s">
        <v>593</v>
      </c>
      <c r="C167" s="130" t="s">
        <v>445</v>
      </c>
      <c r="D167" s="130" t="s">
        <v>446</v>
      </c>
    </row>
    <row r="168" spans="1:4" ht="18">
      <c r="A168" s="135" t="s">
        <v>373</v>
      </c>
      <c r="B168" s="144" t="s">
        <v>594</v>
      </c>
      <c r="C168" s="112"/>
      <c r="D168" s="112"/>
    </row>
    <row r="169" spans="1:4" ht="18">
      <c r="A169" s="135" t="s">
        <v>373</v>
      </c>
      <c r="B169" s="144" t="s">
        <v>595</v>
      </c>
      <c r="C169" s="112"/>
      <c r="D169" s="112"/>
    </row>
    <row r="170" spans="1:4" ht="18">
      <c r="A170" s="138" t="s">
        <v>373</v>
      </c>
      <c r="B170" s="191" t="s">
        <v>596</v>
      </c>
      <c r="C170" s="176"/>
      <c r="D170" s="176"/>
    </row>
    <row r="171" spans="1:4" ht="15">
      <c r="A171" s="132">
        <v>24</v>
      </c>
      <c r="B171" s="133" t="s">
        <v>597</v>
      </c>
      <c r="C171" s="130" t="s">
        <v>445</v>
      </c>
      <c r="D171" s="130" t="s">
        <v>446</v>
      </c>
    </row>
    <row r="172" spans="1:4" ht="15">
      <c r="A172" s="192">
        <v>1</v>
      </c>
      <c r="B172" s="144" t="s">
        <v>598</v>
      </c>
      <c r="C172" s="109"/>
      <c r="D172" s="109"/>
    </row>
    <row r="173" spans="1:4" ht="18">
      <c r="A173" s="135" t="s">
        <v>373</v>
      </c>
      <c r="B173" s="144" t="s">
        <v>599</v>
      </c>
      <c r="C173" s="112"/>
      <c r="D173" s="112"/>
    </row>
    <row r="174" spans="1:4" ht="18">
      <c r="A174" s="135" t="s">
        <v>373</v>
      </c>
      <c r="B174" s="144" t="s">
        <v>600</v>
      </c>
      <c r="C174" s="112"/>
      <c r="D174" s="112"/>
    </row>
    <row r="175" spans="1:4" ht="15">
      <c r="A175" s="192">
        <v>2</v>
      </c>
      <c r="B175" s="144" t="s">
        <v>601</v>
      </c>
      <c r="C175" s="112"/>
      <c r="D175" s="112"/>
    </row>
    <row r="176" spans="1:4" ht="18">
      <c r="A176" s="135"/>
      <c r="B176" s="144" t="s">
        <v>602</v>
      </c>
      <c r="C176" s="112"/>
      <c r="D176" s="112"/>
    </row>
    <row r="177" spans="1:4" ht="18">
      <c r="A177" s="135" t="s">
        <v>373</v>
      </c>
      <c r="B177" s="144" t="s">
        <v>603</v>
      </c>
      <c r="C177" s="112"/>
      <c r="D177" s="112"/>
    </row>
    <row r="178" spans="1:4" ht="18">
      <c r="A178" s="135" t="s">
        <v>373</v>
      </c>
      <c r="B178" s="144" t="s">
        <v>604</v>
      </c>
      <c r="C178" s="112"/>
      <c r="D178" s="112"/>
    </row>
    <row r="179" spans="1:4" ht="18">
      <c r="A179" s="138" t="s">
        <v>373</v>
      </c>
      <c r="B179" s="191" t="s">
        <v>605</v>
      </c>
      <c r="C179" s="106"/>
      <c r="D179" s="106"/>
    </row>
    <row r="180" spans="1:4" ht="18">
      <c r="A180" s="193"/>
      <c r="B180" s="194"/>
      <c r="C180" s="195"/>
      <c r="D180" s="195"/>
    </row>
    <row r="181" spans="1:4" ht="15.75">
      <c r="A181" s="125" t="s">
        <v>606</v>
      </c>
      <c r="B181" s="309" t="s">
        <v>607</v>
      </c>
      <c r="C181" s="309"/>
      <c r="D181" s="309"/>
    </row>
    <row r="182" spans="1:2" ht="15.75">
      <c r="A182" s="196"/>
      <c r="B182" s="197"/>
    </row>
    <row r="183" spans="1:4" ht="15">
      <c r="A183" s="132">
        <v>25</v>
      </c>
      <c r="B183" s="133" t="s">
        <v>608</v>
      </c>
      <c r="C183" s="130" t="s">
        <v>609</v>
      </c>
      <c r="D183" s="130" t="s">
        <v>560</v>
      </c>
    </row>
    <row r="184" spans="1:4" ht="18">
      <c r="A184" s="135" t="s">
        <v>373</v>
      </c>
      <c r="B184" s="144" t="s">
        <v>610</v>
      </c>
      <c r="C184" s="112">
        <v>43949363043</v>
      </c>
      <c r="D184" s="112">
        <v>40711826766</v>
      </c>
    </row>
    <row r="185" spans="1:4" ht="18">
      <c r="A185" s="135" t="s">
        <v>373</v>
      </c>
      <c r="B185" s="144" t="s">
        <v>611</v>
      </c>
      <c r="C185" s="112">
        <v>19264743172</v>
      </c>
      <c r="D185" s="112">
        <v>23838323252</v>
      </c>
    </row>
    <row r="186" spans="1:4" ht="18">
      <c r="A186" s="135" t="s">
        <v>373</v>
      </c>
      <c r="B186" s="144" t="s">
        <v>612</v>
      </c>
      <c r="C186" s="112"/>
      <c r="D186" s="112"/>
    </row>
    <row r="187" spans="1:4" ht="15">
      <c r="A187" s="185" t="s">
        <v>372</v>
      </c>
      <c r="B187" s="144" t="s">
        <v>613</v>
      </c>
      <c r="C187" s="112"/>
      <c r="D187" s="112"/>
    </row>
    <row r="188" spans="1:4" ht="18">
      <c r="A188" s="135"/>
      <c r="B188" s="144" t="s">
        <v>614</v>
      </c>
      <c r="C188" s="147"/>
      <c r="D188" s="147"/>
    </row>
    <row r="189" spans="1:4" ht="15">
      <c r="A189" s="185"/>
      <c r="B189" s="144" t="s">
        <v>615</v>
      </c>
      <c r="C189" s="147"/>
      <c r="D189" s="147"/>
    </row>
    <row r="190" spans="1:4" ht="18">
      <c r="A190" s="138"/>
      <c r="B190" s="151" t="s">
        <v>475</v>
      </c>
      <c r="C190" s="106">
        <f>SUM(C184:C189)</f>
        <v>63214106215</v>
      </c>
      <c r="D190" s="106">
        <f>SUM(D184:D189)</f>
        <v>64550150018</v>
      </c>
    </row>
    <row r="191" spans="1:4" ht="15">
      <c r="A191" s="180">
        <v>26</v>
      </c>
      <c r="B191" s="198" t="s">
        <v>616</v>
      </c>
      <c r="C191" s="184" t="s">
        <v>609</v>
      </c>
      <c r="D191" s="184" t="s">
        <v>560</v>
      </c>
    </row>
    <row r="192" spans="1:4" ht="15">
      <c r="A192" s="164"/>
      <c r="B192" s="159" t="s">
        <v>617</v>
      </c>
      <c r="C192" s="109"/>
      <c r="D192" s="109"/>
    </row>
    <row r="193" spans="1:4" ht="18">
      <c r="A193" s="135" t="s">
        <v>373</v>
      </c>
      <c r="B193" s="159" t="s">
        <v>618</v>
      </c>
      <c r="C193" s="109"/>
      <c r="D193" s="109"/>
    </row>
    <row r="194" spans="1:4" ht="18">
      <c r="A194" s="135" t="s">
        <v>373</v>
      </c>
      <c r="B194" s="159" t="s">
        <v>619</v>
      </c>
      <c r="C194" s="109"/>
      <c r="D194" s="109"/>
    </row>
    <row r="195" spans="1:4" ht="18">
      <c r="A195" s="135" t="s">
        <v>373</v>
      </c>
      <c r="B195" s="159" t="s">
        <v>620</v>
      </c>
      <c r="C195" s="109"/>
      <c r="D195" s="109"/>
    </row>
    <row r="196" spans="1:4" ht="18">
      <c r="A196" s="135" t="s">
        <v>373</v>
      </c>
      <c r="B196" s="159" t="s">
        <v>621</v>
      </c>
      <c r="C196" s="109"/>
      <c r="D196" s="109"/>
    </row>
    <row r="197" spans="1:4" ht="18">
      <c r="A197" s="135" t="s">
        <v>373</v>
      </c>
      <c r="B197" s="159" t="s">
        <v>622</v>
      </c>
      <c r="C197" s="109"/>
      <c r="D197" s="109"/>
    </row>
    <row r="198" spans="1:4" ht="18">
      <c r="A198" s="138"/>
      <c r="B198" s="151" t="s">
        <v>475</v>
      </c>
      <c r="C198" s="106">
        <f>SUM(C192:C197)</f>
        <v>0</v>
      </c>
      <c r="D198" s="106">
        <f>SUM(D192:D197)</f>
        <v>0</v>
      </c>
    </row>
    <row r="199" spans="1:4" ht="15">
      <c r="A199" s="180">
        <v>27</v>
      </c>
      <c r="B199" s="198" t="s">
        <v>623</v>
      </c>
      <c r="C199" s="184" t="s">
        <v>609</v>
      </c>
      <c r="D199" s="184" t="s">
        <v>560</v>
      </c>
    </row>
    <row r="200" spans="1:4" ht="18">
      <c r="A200" s="135" t="s">
        <v>373</v>
      </c>
      <c r="B200" s="159" t="s">
        <v>624</v>
      </c>
      <c r="C200" s="112">
        <f>+C184</f>
        <v>43949363043</v>
      </c>
      <c r="D200" s="112">
        <f>+D184</f>
        <v>40711826766</v>
      </c>
    </row>
    <row r="201" spans="1:4" ht="18">
      <c r="A201" s="138" t="s">
        <v>373</v>
      </c>
      <c r="B201" s="159" t="s">
        <v>625</v>
      </c>
      <c r="C201" s="112">
        <f>+C185</f>
        <v>19264743172</v>
      </c>
      <c r="D201" s="112">
        <f>+D185</f>
        <v>23838323252</v>
      </c>
    </row>
    <row r="202" spans="1:4" ht="15">
      <c r="A202" s="132">
        <v>28</v>
      </c>
      <c r="B202" s="198" t="s">
        <v>626</v>
      </c>
      <c r="C202" s="130" t="s">
        <v>609</v>
      </c>
      <c r="D202" s="130" t="s">
        <v>560</v>
      </c>
    </row>
    <row r="203" spans="1:4" ht="18">
      <c r="A203" s="135" t="s">
        <v>373</v>
      </c>
      <c r="B203" s="159" t="s">
        <v>627</v>
      </c>
      <c r="C203" s="112">
        <v>43402653796</v>
      </c>
      <c r="D203" s="112">
        <v>39780397434</v>
      </c>
    </row>
    <row r="204" spans="1:4" ht="18">
      <c r="A204" s="135" t="s">
        <v>373</v>
      </c>
      <c r="B204" s="159" t="s">
        <v>628</v>
      </c>
      <c r="C204" s="109"/>
      <c r="D204" s="109"/>
    </row>
    <row r="205" spans="1:4" ht="18">
      <c r="A205" s="135" t="s">
        <v>373</v>
      </c>
      <c r="B205" s="159" t="s">
        <v>629</v>
      </c>
      <c r="C205" s="112">
        <v>18311924046</v>
      </c>
      <c r="D205" s="112">
        <f>59605617325-D203</f>
        <v>19825219891</v>
      </c>
    </row>
    <row r="206" spans="1:4" ht="18">
      <c r="A206" s="135" t="s">
        <v>373</v>
      </c>
      <c r="B206" s="159" t="s">
        <v>630</v>
      </c>
      <c r="C206" s="109"/>
      <c r="D206" s="109"/>
    </row>
    <row r="207" spans="1:4" ht="18">
      <c r="A207" s="135" t="s">
        <v>373</v>
      </c>
      <c r="B207" s="159" t="s">
        <v>631</v>
      </c>
      <c r="C207" s="109"/>
      <c r="D207" s="109"/>
    </row>
    <row r="208" spans="1:4" ht="18">
      <c r="A208" s="135" t="s">
        <v>373</v>
      </c>
      <c r="B208" s="159" t="s">
        <v>632</v>
      </c>
      <c r="C208" s="109"/>
      <c r="D208" s="109"/>
    </row>
    <row r="209" spans="1:4" ht="18">
      <c r="A209" s="135" t="s">
        <v>373</v>
      </c>
      <c r="B209" s="159" t="s">
        <v>633</v>
      </c>
      <c r="C209" s="109"/>
      <c r="D209" s="109"/>
    </row>
    <row r="210" spans="1:4" ht="18">
      <c r="A210" s="135" t="s">
        <v>373</v>
      </c>
      <c r="B210" s="159" t="s">
        <v>634</v>
      </c>
      <c r="C210" s="109"/>
      <c r="D210" s="109"/>
    </row>
    <row r="211" spans="1:4" ht="15.75">
      <c r="A211" s="166"/>
      <c r="B211" s="167" t="s">
        <v>475</v>
      </c>
      <c r="C211" s="109">
        <f>SUM(C203:C210)</f>
        <v>61714577842</v>
      </c>
      <c r="D211" s="109">
        <f>SUM(D203:D210)</f>
        <v>59605617325</v>
      </c>
    </row>
    <row r="212" spans="1:4" ht="15">
      <c r="A212" s="132">
        <v>29</v>
      </c>
      <c r="B212" s="156" t="s">
        <v>635</v>
      </c>
      <c r="C212" s="130" t="s">
        <v>609</v>
      </c>
      <c r="D212" s="130" t="s">
        <v>560</v>
      </c>
    </row>
    <row r="213" spans="1:4" ht="18">
      <c r="A213" s="135" t="s">
        <v>373</v>
      </c>
      <c r="B213" s="136" t="s">
        <v>636</v>
      </c>
      <c r="C213" s="199">
        <v>7619209</v>
      </c>
      <c r="D213" s="199">
        <v>8834935</v>
      </c>
    </row>
    <row r="214" spans="1:4" ht="18">
      <c r="A214" s="135" t="s">
        <v>373</v>
      </c>
      <c r="B214" s="136" t="s">
        <v>637</v>
      </c>
      <c r="C214" s="112"/>
      <c r="D214" s="112"/>
    </row>
    <row r="215" spans="1:4" ht="18">
      <c r="A215" s="135" t="s">
        <v>373</v>
      </c>
      <c r="B215" s="136" t="s">
        <v>638</v>
      </c>
      <c r="C215" s="112">
        <v>217000000</v>
      </c>
      <c r="D215" s="112">
        <v>0</v>
      </c>
    </row>
    <row r="216" spans="1:4" ht="18">
      <c r="A216" s="135" t="s">
        <v>373</v>
      </c>
      <c r="B216" s="136" t="s">
        <v>639</v>
      </c>
      <c r="C216" s="112"/>
      <c r="D216" s="112"/>
    </row>
    <row r="217" spans="1:4" ht="18">
      <c r="A217" s="135" t="s">
        <v>373</v>
      </c>
      <c r="B217" s="172" t="s">
        <v>640</v>
      </c>
      <c r="C217" s="147"/>
      <c r="D217" s="147"/>
    </row>
    <row r="218" spans="1:4" ht="18">
      <c r="A218" s="135" t="s">
        <v>373</v>
      </c>
      <c r="B218" s="172" t="s">
        <v>641</v>
      </c>
      <c r="C218" s="147"/>
      <c r="D218" s="147"/>
    </row>
    <row r="219" spans="1:4" ht="18">
      <c r="A219" s="135" t="s">
        <v>373</v>
      </c>
      <c r="B219" s="172" t="s">
        <v>642</v>
      </c>
      <c r="C219" s="147"/>
      <c r="D219" s="147"/>
    </row>
    <row r="220" spans="1:4" ht="18">
      <c r="A220" s="135" t="s">
        <v>373</v>
      </c>
      <c r="B220" s="172" t="s">
        <v>643</v>
      </c>
      <c r="C220" s="112"/>
      <c r="D220" s="112"/>
    </row>
    <row r="221" spans="1:4" ht="18">
      <c r="A221" s="138"/>
      <c r="B221" s="167" t="s">
        <v>475</v>
      </c>
      <c r="C221" s="200">
        <f>SUM(C213:C220)</f>
        <v>224619209</v>
      </c>
      <c r="D221" s="200">
        <f>SUM(D213:D220)</f>
        <v>8834935</v>
      </c>
    </row>
    <row r="222" spans="1:4" ht="15">
      <c r="A222" s="132">
        <v>30</v>
      </c>
      <c r="B222" s="156" t="s">
        <v>644</v>
      </c>
      <c r="C222" s="130" t="s">
        <v>609</v>
      </c>
      <c r="D222" s="130" t="s">
        <v>560</v>
      </c>
    </row>
    <row r="223" spans="1:4" ht="18">
      <c r="A223" s="135" t="s">
        <v>373</v>
      </c>
      <c r="B223" s="136" t="s">
        <v>645</v>
      </c>
      <c r="C223" s="199">
        <v>167583333</v>
      </c>
      <c r="D223" s="199">
        <v>353569631</v>
      </c>
    </row>
    <row r="224" spans="1:4" ht="18">
      <c r="A224" s="135" t="s">
        <v>373</v>
      </c>
      <c r="B224" s="136" t="s">
        <v>646</v>
      </c>
      <c r="C224" s="112"/>
      <c r="D224" s="112"/>
    </row>
    <row r="225" spans="1:4" ht="18">
      <c r="A225" s="135" t="s">
        <v>373</v>
      </c>
      <c r="B225" s="136" t="s">
        <v>647</v>
      </c>
      <c r="C225" s="199">
        <v>0</v>
      </c>
      <c r="D225" s="199">
        <v>0</v>
      </c>
    </row>
    <row r="226" spans="1:4" ht="18">
      <c r="A226" s="135" t="s">
        <v>373</v>
      </c>
      <c r="B226" s="136" t="s">
        <v>648</v>
      </c>
      <c r="C226" s="109"/>
      <c r="D226" s="109"/>
    </row>
    <row r="227" spans="1:4" ht="18">
      <c r="A227" s="135" t="s">
        <v>373</v>
      </c>
      <c r="B227" s="172" t="s">
        <v>649</v>
      </c>
      <c r="C227" s="201"/>
      <c r="D227" s="201"/>
    </row>
    <row r="228" spans="1:4" ht="18">
      <c r="A228" s="135" t="s">
        <v>373</v>
      </c>
      <c r="B228" s="172" t="s">
        <v>650</v>
      </c>
      <c r="C228" s="201"/>
      <c r="D228" s="201"/>
    </row>
    <row r="229" spans="1:4" ht="18">
      <c r="A229" s="135" t="s">
        <v>373</v>
      </c>
      <c r="B229" s="172" t="s">
        <v>651</v>
      </c>
      <c r="C229" s="199">
        <v>0</v>
      </c>
      <c r="D229" s="199">
        <v>0</v>
      </c>
    </row>
    <row r="230" spans="1:4" ht="18">
      <c r="A230" s="135" t="s">
        <v>373</v>
      </c>
      <c r="B230" s="172" t="s">
        <v>652</v>
      </c>
      <c r="C230" s="147">
        <v>0</v>
      </c>
      <c r="D230" s="147">
        <v>0</v>
      </c>
    </row>
    <row r="231" spans="1:4" ht="18">
      <c r="A231" s="138"/>
      <c r="B231" s="160" t="s">
        <v>451</v>
      </c>
      <c r="C231" s="106">
        <f>SUM(C223:C230)</f>
        <v>167583333</v>
      </c>
      <c r="D231" s="106">
        <f>SUM(D223:D230)</f>
        <v>353569631</v>
      </c>
    </row>
    <row r="232" spans="1:4" ht="15">
      <c r="A232" s="132">
        <v>31</v>
      </c>
      <c r="B232" s="133" t="s">
        <v>653</v>
      </c>
      <c r="C232" s="130" t="s">
        <v>609</v>
      </c>
      <c r="D232" s="130" t="s">
        <v>560</v>
      </c>
    </row>
    <row r="233" spans="1:4" ht="18">
      <c r="A233" s="135" t="s">
        <v>373</v>
      </c>
      <c r="B233" s="136" t="s">
        <v>654</v>
      </c>
      <c r="C233" s="112"/>
      <c r="D233" s="112">
        <v>440067502</v>
      </c>
    </row>
    <row r="234" spans="1:4" ht="18">
      <c r="A234" s="135" t="s">
        <v>373</v>
      </c>
      <c r="B234" s="136" t="s">
        <v>655</v>
      </c>
      <c r="C234" s="112"/>
      <c r="D234" s="112"/>
    </row>
    <row r="235" spans="1:4" ht="18">
      <c r="A235" s="145"/>
      <c r="B235" s="172" t="s">
        <v>656</v>
      </c>
      <c r="C235" s="147"/>
      <c r="D235" s="147"/>
    </row>
    <row r="236" spans="1:4" ht="18">
      <c r="A236" s="138" t="s">
        <v>373</v>
      </c>
      <c r="B236" s="175" t="s">
        <v>657</v>
      </c>
      <c r="C236" s="201">
        <f>+C233</f>
        <v>0</v>
      </c>
      <c r="D236" s="201">
        <f>+D233</f>
        <v>440067502</v>
      </c>
    </row>
    <row r="237" spans="1:4" ht="15">
      <c r="A237" s="132">
        <v>32</v>
      </c>
      <c r="B237" s="133" t="s">
        <v>658</v>
      </c>
      <c r="C237" s="130" t="s">
        <v>609</v>
      </c>
      <c r="D237" s="130" t="s">
        <v>560</v>
      </c>
    </row>
    <row r="238" spans="1:4" ht="18">
      <c r="A238" s="135" t="s">
        <v>373</v>
      </c>
      <c r="B238" s="136" t="s">
        <v>659</v>
      </c>
      <c r="C238" s="112"/>
      <c r="D238" s="112"/>
    </row>
    <row r="239" spans="1:4" ht="15">
      <c r="A239" s="185"/>
      <c r="B239" s="136" t="s">
        <v>548</v>
      </c>
      <c r="C239" s="112"/>
      <c r="D239" s="112"/>
    </row>
    <row r="240" spans="1:4" ht="18">
      <c r="A240" s="135" t="s">
        <v>373</v>
      </c>
      <c r="B240" s="136" t="s">
        <v>660</v>
      </c>
      <c r="C240" s="112"/>
      <c r="D240" s="112"/>
    </row>
    <row r="241" spans="1:4" ht="15">
      <c r="A241" s="185"/>
      <c r="B241" s="136" t="s">
        <v>661</v>
      </c>
      <c r="C241" s="112"/>
      <c r="D241" s="112"/>
    </row>
    <row r="242" spans="1:4" ht="18">
      <c r="A242" s="135" t="s">
        <v>373</v>
      </c>
      <c r="B242" s="136" t="s">
        <v>662</v>
      </c>
      <c r="C242" s="170"/>
      <c r="D242" s="170"/>
    </row>
    <row r="243" spans="1:4" ht="18">
      <c r="A243" s="135"/>
      <c r="B243" s="168" t="s">
        <v>541</v>
      </c>
      <c r="C243" s="169"/>
      <c r="D243" s="169"/>
    </row>
    <row r="244" spans="1:4" ht="18">
      <c r="A244" s="135" t="s">
        <v>373</v>
      </c>
      <c r="B244" s="168" t="s">
        <v>663</v>
      </c>
      <c r="C244" s="169"/>
      <c r="D244" s="169"/>
    </row>
    <row r="245" spans="1:4" ht="18">
      <c r="A245" s="135"/>
      <c r="B245" s="168" t="s">
        <v>664</v>
      </c>
      <c r="C245" s="169"/>
      <c r="D245" s="169"/>
    </row>
    <row r="246" spans="1:4" ht="18">
      <c r="A246" s="135" t="s">
        <v>373</v>
      </c>
      <c r="B246" s="168" t="s">
        <v>665</v>
      </c>
      <c r="C246" s="169"/>
      <c r="D246" s="169"/>
    </row>
    <row r="247" spans="1:4" ht="15">
      <c r="A247" s="185"/>
      <c r="B247" s="202" t="s">
        <v>666</v>
      </c>
      <c r="C247" s="134"/>
      <c r="D247" s="134"/>
    </row>
    <row r="248" spans="1:4" ht="18">
      <c r="A248" s="135" t="s">
        <v>373</v>
      </c>
      <c r="B248" s="136" t="s">
        <v>667</v>
      </c>
      <c r="C248" s="112">
        <v>0</v>
      </c>
      <c r="D248" s="112">
        <v>0</v>
      </c>
    </row>
    <row r="249" spans="1:4" ht="18">
      <c r="A249" s="138" t="s">
        <v>373</v>
      </c>
      <c r="B249" s="175" t="s">
        <v>668</v>
      </c>
      <c r="C249" s="203"/>
      <c r="D249" s="203"/>
    </row>
    <row r="250" spans="1:4" ht="15">
      <c r="A250" s="132">
        <v>33</v>
      </c>
      <c r="B250" s="133" t="s">
        <v>669</v>
      </c>
      <c r="C250" s="130" t="s">
        <v>609</v>
      </c>
      <c r="D250" s="130" t="s">
        <v>560</v>
      </c>
    </row>
    <row r="251" spans="1:4" ht="18">
      <c r="A251" s="135" t="s">
        <v>373</v>
      </c>
      <c r="B251" s="136" t="s">
        <v>670</v>
      </c>
      <c r="C251" s="112">
        <f>10295837502+18141260+217364</f>
        <v>10314196126</v>
      </c>
      <c r="D251" s="112">
        <f>10525693231+14490674</f>
        <v>10540183905</v>
      </c>
    </row>
    <row r="252" spans="1:4" ht="18">
      <c r="A252" s="135"/>
      <c r="B252" s="136" t="s">
        <v>671</v>
      </c>
      <c r="C252" s="112">
        <f>18143054+14639993+132852924</f>
        <v>165635971</v>
      </c>
      <c r="D252" s="112">
        <f>8602318+13235796+23895960</f>
        <v>45734074</v>
      </c>
    </row>
    <row r="253" spans="1:4" ht="18">
      <c r="A253" s="135" t="s">
        <v>373</v>
      </c>
      <c r="B253" s="136" t="s">
        <v>672</v>
      </c>
      <c r="C253" s="112">
        <f>3579185338+256059302+991157272</f>
        <v>4826401912</v>
      </c>
      <c r="D253" s="112">
        <f>2542516539+325956250+1046497239</f>
        <v>3914970028</v>
      </c>
    </row>
    <row r="254" spans="1:4" ht="18">
      <c r="A254" s="135" t="s">
        <v>373</v>
      </c>
      <c r="B254" s="136" t="s">
        <v>673</v>
      </c>
      <c r="C254" s="112">
        <f>241226370+137096229+1568498340</f>
        <v>1946820939</v>
      </c>
      <c r="D254" s="112">
        <f>243389309+118598643+1630769572</f>
        <v>1992757524</v>
      </c>
    </row>
    <row r="255" spans="1:5" ht="18">
      <c r="A255" s="135" t="s">
        <v>373</v>
      </c>
      <c r="B255" s="136" t="s">
        <v>674</v>
      </c>
      <c r="C255" s="112">
        <f>527184018+50113318+302691922+9865200+12545454</f>
        <v>902399912</v>
      </c>
      <c r="D255" s="112">
        <f>946522302+60561760+441687548</f>
        <v>1448771610</v>
      </c>
      <c r="E255" s="71"/>
    </row>
    <row r="256" spans="1:4" ht="18">
      <c r="A256" s="135" t="s">
        <v>373</v>
      </c>
      <c r="B256" s="136" t="s">
        <v>675</v>
      </c>
      <c r="C256" s="112">
        <f>569335195+66957463+2243799834</f>
        <v>2880092492</v>
      </c>
      <c r="D256" s="112">
        <f>569138445+83649556+2250576299</f>
        <v>2903364300</v>
      </c>
    </row>
    <row r="257" spans="1:6" ht="18">
      <c r="A257" s="138"/>
      <c r="B257" s="81" t="s">
        <v>451</v>
      </c>
      <c r="C257" s="106">
        <f>SUM(C251:C256)</f>
        <v>21035547352</v>
      </c>
      <c r="D257" s="106">
        <f>SUM(D251:D256)</f>
        <v>20845781441</v>
      </c>
      <c r="E257" s="71">
        <f>2132636377+543007565+18359903410</f>
        <v>21035547352</v>
      </c>
      <c r="F257" s="124">
        <f>+E257-C257</f>
        <v>0</v>
      </c>
    </row>
    <row r="258" spans="1:4" ht="18">
      <c r="A258" s="193"/>
      <c r="B258" s="204"/>
      <c r="C258" s="195"/>
      <c r="D258" s="195"/>
    </row>
    <row r="259" spans="1:4" ht="15.75">
      <c r="A259" s="125" t="s">
        <v>676</v>
      </c>
      <c r="B259" s="309" t="s">
        <v>677</v>
      </c>
      <c r="C259" s="309"/>
      <c r="D259" s="309"/>
    </row>
    <row r="260" spans="1:4" ht="18">
      <c r="A260" s="126"/>
      <c r="C260" s="127"/>
      <c r="D260" s="127"/>
    </row>
    <row r="261" spans="1:4" ht="15">
      <c r="A261" s="155">
        <v>34</v>
      </c>
      <c r="B261" s="156" t="s">
        <v>678</v>
      </c>
      <c r="C261" s="130" t="s">
        <v>609</v>
      </c>
      <c r="D261" s="130" t="s">
        <v>560</v>
      </c>
    </row>
    <row r="262" spans="1:4" ht="15">
      <c r="A262" s="190"/>
      <c r="B262" s="179" t="s">
        <v>679</v>
      </c>
      <c r="C262" s="112"/>
      <c r="D262" s="112"/>
    </row>
    <row r="263" spans="1:4" ht="15">
      <c r="A263" s="164" t="s">
        <v>529</v>
      </c>
      <c r="B263" s="136" t="s">
        <v>680</v>
      </c>
      <c r="C263" s="112"/>
      <c r="D263" s="112"/>
    </row>
    <row r="264" spans="1:4" ht="18">
      <c r="A264" s="135"/>
      <c r="B264" s="136" t="s">
        <v>681</v>
      </c>
      <c r="C264" s="112"/>
      <c r="D264" s="112"/>
    </row>
    <row r="265" spans="1:4" ht="18">
      <c r="A265" s="135" t="s">
        <v>373</v>
      </c>
      <c r="B265" s="136" t="s">
        <v>682</v>
      </c>
      <c r="C265" s="112"/>
      <c r="D265" s="112"/>
    </row>
    <row r="266" spans="1:4" ht="18">
      <c r="A266" s="135" t="s">
        <v>373</v>
      </c>
      <c r="B266" s="172" t="s">
        <v>683</v>
      </c>
      <c r="C266" s="147"/>
      <c r="D266" s="147"/>
    </row>
    <row r="267" spans="1:4" ht="15">
      <c r="A267" s="164" t="s">
        <v>534</v>
      </c>
      <c r="B267" s="172" t="s">
        <v>684</v>
      </c>
      <c r="C267" s="147"/>
      <c r="D267" s="147"/>
    </row>
    <row r="268" spans="1:4" ht="18">
      <c r="A268" s="135" t="s">
        <v>373</v>
      </c>
      <c r="B268" s="172" t="s">
        <v>685</v>
      </c>
      <c r="C268" s="147"/>
      <c r="D268" s="147"/>
    </row>
    <row r="269" spans="1:4" ht="18">
      <c r="A269" s="135" t="s">
        <v>373</v>
      </c>
      <c r="B269" s="172" t="s">
        <v>686</v>
      </c>
      <c r="C269" s="147"/>
      <c r="D269" s="147"/>
    </row>
    <row r="270" spans="1:4" ht="18">
      <c r="A270" s="145"/>
      <c r="B270" s="172" t="s">
        <v>687</v>
      </c>
      <c r="C270" s="147"/>
      <c r="D270" s="147"/>
    </row>
    <row r="271" spans="1:4" ht="18">
      <c r="A271" s="135" t="s">
        <v>373</v>
      </c>
      <c r="B271" s="172" t="s">
        <v>688</v>
      </c>
      <c r="C271" s="147"/>
      <c r="D271" s="147"/>
    </row>
    <row r="272" spans="1:4" ht="18">
      <c r="A272" s="145"/>
      <c r="B272" s="172" t="s">
        <v>689</v>
      </c>
      <c r="C272" s="147"/>
      <c r="D272" s="147"/>
    </row>
    <row r="273" spans="1:4" ht="15">
      <c r="A273" s="164" t="s">
        <v>558</v>
      </c>
      <c r="B273" s="172" t="s">
        <v>690</v>
      </c>
      <c r="C273" s="147"/>
      <c r="D273" s="147"/>
    </row>
    <row r="274" spans="1:4" ht="15">
      <c r="A274" s="164"/>
      <c r="B274" s="172" t="s">
        <v>691</v>
      </c>
      <c r="C274" s="147"/>
      <c r="D274" s="147"/>
    </row>
    <row r="275" spans="1:4" ht="15">
      <c r="A275" s="164"/>
      <c r="B275" s="175" t="s">
        <v>692</v>
      </c>
      <c r="C275" s="176"/>
      <c r="D275" s="176"/>
    </row>
    <row r="276" spans="1:4" ht="18">
      <c r="A276" s="193"/>
      <c r="B276" s="205"/>
      <c r="C276" s="206"/>
      <c r="D276" s="206"/>
    </row>
    <row r="277" spans="1:4" ht="15.75">
      <c r="A277" s="125" t="s">
        <v>693</v>
      </c>
      <c r="B277" s="309" t="s">
        <v>694</v>
      </c>
      <c r="C277" s="309"/>
      <c r="D277" s="309"/>
    </row>
    <row r="278" spans="1:4" ht="18">
      <c r="A278" s="126"/>
      <c r="C278" s="127"/>
      <c r="D278" s="127"/>
    </row>
    <row r="279" spans="1:4" ht="15.75">
      <c r="A279" s="207"/>
      <c r="B279" s="208"/>
      <c r="C279" s="130" t="s">
        <v>609</v>
      </c>
      <c r="D279" s="130" t="s">
        <v>560</v>
      </c>
    </row>
    <row r="280" spans="1:4" ht="15">
      <c r="A280" s="164">
        <v>1</v>
      </c>
      <c r="B280" s="136" t="s">
        <v>695</v>
      </c>
      <c r="C280" s="109"/>
      <c r="D280" s="109"/>
    </row>
    <row r="281" spans="1:4" ht="15">
      <c r="A281" s="164">
        <v>2</v>
      </c>
      <c r="B281" s="136" t="s">
        <v>696</v>
      </c>
      <c r="C281" s="109"/>
      <c r="D281" s="109"/>
    </row>
    <row r="282" spans="1:4" ht="15">
      <c r="A282" s="164">
        <v>3</v>
      </c>
      <c r="B282" s="136" t="s">
        <v>697</v>
      </c>
      <c r="C282" s="109"/>
      <c r="D282" s="109"/>
    </row>
    <row r="283" spans="1:4" ht="15.75">
      <c r="A283" s="164"/>
      <c r="B283" s="179" t="s">
        <v>698</v>
      </c>
      <c r="C283" s="109"/>
      <c r="D283" s="109"/>
    </row>
    <row r="284" spans="1:4" ht="15.75">
      <c r="A284" s="164"/>
      <c r="B284" s="179" t="s">
        <v>699</v>
      </c>
      <c r="C284" s="109"/>
      <c r="D284" s="109"/>
    </row>
    <row r="285" spans="1:4" ht="15">
      <c r="A285" s="164"/>
      <c r="B285" s="136" t="s">
        <v>700</v>
      </c>
      <c r="C285" s="112"/>
      <c r="D285" s="112"/>
    </row>
    <row r="286" spans="1:4" ht="15.75">
      <c r="A286" s="164"/>
      <c r="B286" s="179" t="s">
        <v>701</v>
      </c>
      <c r="C286" s="109"/>
      <c r="D286" s="109"/>
    </row>
    <row r="287" spans="1:4" ht="15">
      <c r="A287" s="164"/>
      <c r="B287" s="136" t="s">
        <v>702</v>
      </c>
      <c r="C287" s="112">
        <f>97266263+78146367</f>
        <v>175412630</v>
      </c>
      <c r="D287" s="112">
        <f>124279225+27573000+78146367</f>
        <v>229998592</v>
      </c>
    </row>
    <row r="288" spans="1:4" ht="15">
      <c r="A288" s="164"/>
      <c r="B288" s="136" t="s">
        <v>703</v>
      </c>
      <c r="C288" s="112"/>
      <c r="D288" s="112"/>
    </row>
    <row r="289" spans="1:4" ht="15">
      <c r="A289" s="164"/>
      <c r="B289" s="136" t="s">
        <v>704</v>
      </c>
      <c r="C289" s="112">
        <f>570404569+30000000</f>
        <v>600404569</v>
      </c>
      <c r="D289" s="112">
        <f>2267873040+30000000</f>
        <v>2297873040</v>
      </c>
    </row>
    <row r="290" spans="1:4" ht="15">
      <c r="A290" s="164"/>
      <c r="B290" s="136" t="s">
        <v>705</v>
      </c>
      <c r="C290" s="112"/>
      <c r="D290" s="112"/>
    </row>
    <row r="291" spans="1:4" ht="15.75">
      <c r="A291" s="164"/>
      <c r="B291" s="179" t="s">
        <v>706</v>
      </c>
      <c r="C291" s="112"/>
      <c r="D291" s="112"/>
    </row>
    <row r="292" spans="1:4" ht="15">
      <c r="A292" s="164"/>
      <c r="B292" s="136" t="s">
        <v>702</v>
      </c>
      <c r="C292" s="112">
        <v>9875636628</v>
      </c>
      <c r="D292" s="112">
        <v>13988310800</v>
      </c>
    </row>
    <row r="293" spans="1:4" ht="15">
      <c r="A293" s="164"/>
      <c r="B293" s="136" t="s">
        <v>707</v>
      </c>
      <c r="C293" s="112"/>
      <c r="D293" s="112">
        <v>980181232</v>
      </c>
    </row>
    <row r="294" spans="1:4" ht="15.75">
      <c r="A294" s="164"/>
      <c r="B294" s="179" t="s">
        <v>708</v>
      </c>
      <c r="C294" s="107" t="s">
        <v>709</v>
      </c>
      <c r="D294" s="107" t="s">
        <v>710</v>
      </c>
    </row>
    <row r="295" spans="1:4" ht="15.75">
      <c r="A295" s="164"/>
      <c r="B295" s="179" t="s">
        <v>711</v>
      </c>
      <c r="C295" s="112"/>
      <c r="D295" s="112"/>
    </row>
    <row r="296" spans="1:4" ht="15">
      <c r="A296" s="164"/>
      <c r="B296" s="209" t="s">
        <v>701</v>
      </c>
      <c r="C296" s="112">
        <v>588661604</v>
      </c>
      <c r="D296" s="112">
        <v>108070039</v>
      </c>
    </row>
    <row r="297" spans="1:4" ht="15">
      <c r="A297" s="164"/>
      <c r="B297" s="209" t="s">
        <v>712</v>
      </c>
      <c r="C297" s="112"/>
      <c r="D297" s="112">
        <f>2346316612+5700000</f>
        <v>2352016612</v>
      </c>
    </row>
    <row r="298" spans="1:4" ht="15.75">
      <c r="A298" s="164"/>
      <c r="B298" s="179" t="s">
        <v>713</v>
      </c>
      <c r="C298" s="112"/>
      <c r="D298" s="112"/>
    </row>
    <row r="299" spans="1:4" ht="15">
      <c r="A299" s="164"/>
      <c r="B299" s="209" t="s">
        <v>712</v>
      </c>
      <c r="C299" s="112">
        <v>2458840</v>
      </c>
      <c r="D299" s="112">
        <v>0</v>
      </c>
    </row>
    <row r="300" spans="1:4" ht="15">
      <c r="A300" s="164"/>
      <c r="B300" s="209" t="s">
        <v>701</v>
      </c>
      <c r="C300" s="112"/>
      <c r="D300" s="112"/>
    </row>
    <row r="301" spans="1:4" ht="15.75">
      <c r="A301" s="164"/>
      <c r="B301" s="179" t="s">
        <v>714</v>
      </c>
      <c r="C301" s="112"/>
      <c r="D301" s="112"/>
    </row>
    <row r="302" spans="1:4" ht="15">
      <c r="A302" s="164"/>
      <c r="B302" s="209" t="s">
        <v>715</v>
      </c>
      <c r="C302" s="112">
        <v>4657000000</v>
      </c>
      <c r="D302" s="112">
        <v>4657000000</v>
      </c>
    </row>
    <row r="303" spans="1:4" ht="15.75">
      <c r="A303" s="164"/>
      <c r="B303" s="179" t="s">
        <v>716</v>
      </c>
      <c r="C303" s="112"/>
      <c r="D303" s="112"/>
    </row>
    <row r="304" spans="1:4" ht="15">
      <c r="A304" s="164"/>
      <c r="B304" s="209" t="s">
        <v>701</v>
      </c>
      <c r="C304" s="112">
        <v>5000000000</v>
      </c>
      <c r="D304" s="112">
        <v>5000000000</v>
      </c>
    </row>
    <row r="305" spans="1:4" ht="15">
      <c r="A305" s="164">
        <v>4</v>
      </c>
      <c r="B305" s="136" t="s">
        <v>717</v>
      </c>
      <c r="C305" s="109"/>
      <c r="D305" s="109"/>
    </row>
    <row r="306" spans="1:4" ht="15">
      <c r="A306" s="164"/>
      <c r="B306" s="136" t="s">
        <v>718</v>
      </c>
      <c r="C306" s="112"/>
      <c r="D306" s="112"/>
    </row>
    <row r="307" spans="1:4" ht="15">
      <c r="A307" s="164"/>
      <c r="B307" s="136" t="s">
        <v>719</v>
      </c>
      <c r="C307" s="109"/>
      <c r="D307" s="109"/>
    </row>
    <row r="308" spans="1:4" ht="15">
      <c r="A308" s="164">
        <v>5</v>
      </c>
      <c r="B308" s="136" t="s">
        <v>720</v>
      </c>
      <c r="C308" s="109"/>
      <c r="D308" s="109"/>
    </row>
    <row r="309" spans="1:4" ht="15">
      <c r="A309" s="164"/>
      <c r="B309" s="136" t="s">
        <v>721</v>
      </c>
      <c r="C309" s="109"/>
      <c r="D309" s="109"/>
    </row>
    <row r="310" spans="1:4" ht="15">
      <c r="A310" s="164">
        <v>6</v>
      </c>
      <c r="B310" s="136" t="s">
        <v>722</v>
      </c>
      <c r="C310" s="109"/>
      <c r="D310" s="109"/>
    </row>
    <row r="311" spans="1:4" ht="15">
      <c r="A311" s="166">
        <v>7</v>
      </c>
      <c r="B311" s="175" t="s">
        <v>694</v>
      </c>
      <c r="C311" s="106"/>
      <c r="D311" s="106"/>
    </row>
    <row r="312" spans="1:4" ht="13.5" customHeight="1">
      <c r="A312" s="126"/>
      <c r="C312" s="210"/>
      <c r="D312" s="210"/>
    </row>
    <row r="313" spans="1:9" s="211" customFormat="1" ht="18">
      <c r="A313" s="126"/>
      <c r="B313" s="310" t="s">
        <v>723</v>
      </c>
      <c r="C313" s="310"/>
      <c r="D313" s="310"/>
      <c r="F313" s="212"/>
      <c r="G313" s="212"/>
      <c r="H313" s="212"/>
      <c r="I313" s="212"/>
    </row>
    <row r="314" spans="1:4" ht="18">
      <c r="A314" s="285" t="s">
        <v>724</v>
      </c>
      <c r="B314" s="285"/>
      <c r="C314" s="285"/>
      <c r="D314" s="285"/>
    </row>
  </sheetData>
  <sheetProtection/>
  <mergeCells count="6">
    <mergeCell ref="A314:D314"/>
    <mergeCell ref="B2:D2"/>
    <mergeCell ref="B181:D181"/>
    <mergeCell ref="B259:D259"/>
    <mergeCell ref="B277:D277"/>
    <mergeCell ref="B313:D313"/>
  </mergeCells>
  <printOptions/>
  <pageMargins left="0.68" right="0.25" top="0.43" bottom="0.53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D36" sqref="D36"/>
    </sheetView>
  </sheetViews>
  <sheetFormatPr defaultColWidth="8.796875" defaultRowHeight="14.25"/>
  <cols>
    <col min="1" max="1" width="28.5" style="0" customWidth="1"/>
    <col min="2" max="2" width="11.3984375" style="0" customWidth="1"/>
    <col min="3" max="3" width="10.3984375" style="0" customWidth="1"/>
    <col min="4" max="4" width="11.8984375" style="0" customWidth="1"/>
    <col min="5" max="5" width="10.8984375" style="0" customWidth="1"/>
    <col min="6" max="6" width="9.59765625" style="0" customWidth="1"/>
    <col min="7" max="7" width="11.59765625" style="0" customWidth="1"/>
    <col min="8" max="8" width="13.5" style="0" bestFit="1" customWidth="1"/>
    <col min="9" max="9" width="12.19921875" style="0" customWidth="1"/>
  </cols>
  <sheetData>
    <row r="1" spans="1:7" ht="21.75" customHeight="1">
      <c r="A1" s="292" t="s">
        <v>725</v>
      </c>
      <c r="B1" s="292"/>
      <c r="C1" s="292"/>
      <c r="D1" s="292"/>
      <c r="E1" s="292"/>
      <c r="F1" s="292"/>
      <c r="G1" s="292"/>
    </row>
    <row r="2" spans="1:7" ht="16.5" customHeight="1">
      <c r="A2" s="313" t="s">
        <v>240</v>
      </c>
      <c r="B2" s="313"/>
      <c r="C2" s="313"/>
      <c r="D2" s="313"/>
      <c r="E2" s="313"/>
      <c r="F2" s="313"/>
      <c r="G2" s="313"/>
    </row>
    <row r="3" spans="1:7" ht="15.75">
      <c r="A3" s="56"/>
      <c r="B3" s="56"/>
      <c r="D3" s="56"/>
      <c r="E3" s="272"/>
      <c r="F3" s="272"/>
      <c r="G3" s="272"/>
    </row>
    <row r="4" spans="1:7" ht="33" customHeight="1">
      <c r="A4" s="214" t="s">
        <v>33</v>
      </c>
      <c r="B4" s="88" t="s">
        <v>726</v>
      </c>
      <c r="C4" s="88" t="s">
        <v>727</v>
      </c>
      <c r="D4" s="88" t="s">
        <v>728</v>
      </c>
      <c r="E4" s="88" t="s">
        <v>729</v>
      </c>
      <c r="F4" s="88" t="s">
        <v>730</v>
      </c>
      <c r="G4" s="88" t="s">
        <v>329</v>
      </c>
    </row>
    <row r="5" spans="1:7" ht="17.25" customHeight="1">
      <c r="A5" s="215" t="s">
        <v>731</v>
      </c>
      <c r="B5" s="136"/>
      <c r="C5" s="136"/>
      <c r="D5" s="136"/>
      <c r="E5" s="136"/>
      <c r="F5" s="136"/>
      <c r="G5" s="136"/>
    </row>
    <row r="6" spans="1:7" ht="17.25" customHeight="1">
      <c r="A6" s="216" t="s">
        <v>321</v>
      </c>
      <c r="B6" s="217">
        <v>17277877473</v>
      </c>
      <c r="C6" s="217">
        <v>1908431859</v>
      </c>
      <c r="D6" s="217">
        <v>72324102330</v>
      </c>
      <c r="E6" s="217">
        <v>1660847546</v>
      </c>
      <c r="F6" s="217">
        <v>248052466</v>
      </c>
      <c r="G6" s="217">
        <f>SUM(B6:F6)</f>
        <v>93419311674</v>
      </c>
    </row>
    <row r="7" spans="1:7" ht="17.25" customHeight="1">
      <c r="A7" s="216" t="s">
        <v>732</v>
      </c>
      <c r="B7" s="218"/>
      <c r="C7" s="218"/>
      <c r="D7" s="218">
        <v>37992750</v>
      </c>
      <c r="E7" s="218"/>
      <c r="F7" s="218"/>
      <c r="G7" s="218">
        <f>SUM(B7:F7)</f>
        <v>37992750</v>
      </c>
    </row>
    <row r="8" spans="1:7" ht="17.25" customHeight="1">
      <c r="A8" s="216" t="s">
        <v>733</v>
      </c>
      <c r="B8" s="218">
        <v>78334315</v>
      </c>
      <c r="C8" s="218"/>
      <c r="D8" s="218">
        <v>748427864</v>
      </c>
      <c r="E8" s="218"/>
      <c r="F8" s="218"/>
      <c r="G8" s="218">
        <f>SUM(B8:F8)</f>
        <v>826762179</v>
      </c>
    </row>
    <row r="9" spans="1:7" ht="17.25" customHeight="1">
      <c r="A9" s="216" t="s">
        <v>734</v>
      </c>
      <c r="B9" s="218"/>
      <c r="C9" s="218"/>
      <c r="D9" s="218"/>
      <c r="E9" s="218"/>
      <c r="F9" s="218"/>
      <c r="G9" s="218"/>
    </row>
    <row r="10" spans="1:7" ht="17.25" customHeight="1">
      <c r="A10" s="216" t="s">
        <v>735</v>
      </c>
      <c r="B10" s="218"/>
      <c r="C10" s="218"/>
      <c r="D10" s="218"/>
      <c r="E10" s="218"/>
      <c r="F10" s="218"/>
      <c r="G10" s="218"/>
    </row>
    <row r="11" spans="1:7" ht="17.25" customHeight="1">
      <c r="A11" s="216" t="s">
        <v>736</v>
      </c>
      <c r="B11" s="218"/>
      <c r="C11" s="218"/>
      <c r="D11" s="218"/>
      <c r="E11" s="218"/>
      <c r="F11" s="218"/>
      <c r="G11" s="218"/>
    </row>
    <row r="12" spans="1:7" ht="17.25" customHeight="1">
      <c r="A12" s="216" t="s">
        <v>737</v>
      </c>
      <c r="B12" s="218"/>
      <c r="C12" s="218"/>
      <c r="D12" s="218"/>
      <c r="E12" s="218"/>
      <c r="F12" s="218"/>
      <c r="G12" s="218"/>
    </row>
    <row r="13" spans="1:7" ht="17.25" customHeight="1">
      <c r="A13" s="216" t="s">
        <v>738</v>
      </c>
      <c r="B13" s="217">
        <f aca="true" t="shared" si="0" ref="B13:G13">+B6+B7+B8+B9-B10-B11-B12</f>
        <v>17356211788</v>
      </c>
      <c r="C13" s="217">
        <f t="shared" si="0"/>
        <v>1908431859</v>
      </c>
      <c r="D13" s="217">
        <f t="shared" si="0"/>
        <v>73110522944</v>
      </c>
      <c r="E13" s="217">
        <f t="shared" si="0"/>
        <v>1660847546</v>
      </c>
      <c r="F13" s="217">
        <f t="shared" si="0"/>
        <v>248052466</v>
      </c>
      <c r="G13" s="217">
        <f t="shared" si="0"/>
        <v>94284066603</v>
      </c>
    </row>
    <row r="14" spans="1:7" ht="17.25" customHeight="1">
      <c r="A14" s="215" t="s">
        <v>739</v>
      </c>
      <c r="B14" s="219"/>
      <c r="C14" s="219"/>
      <c r="D14" s="219"/>
      <c r="E14" s="219"/>
      <c r="F14" s="219"/>
      <c r="G14" s="219"/>
    </row>
    <row r="15" spans="1:7" ht="17.25" customHeight="1">
      <c r="A15" s="216" t="s">
        <v>37</v>
      </c>
      <c r="B15" s="217">
        <v>4197709663</v>
      </c>
      <c r="C15" s="217">
        <v>743287474</v>
      </c>
      <c r="D15" s="217">
        <v>30543648122</v>
      </c>
      <c r="E15" s="217">
        <v>916260385</v>
      </c>
      <c r="F15" s="217">
        <v>88805853</v>
      </c>
      <c r="G15" s="217">
        <f>SUM(B15:F15)</f>
        <v>36489711497</v>
      </c>
    </row>
    <row r="16" spans="1:7" ht="17.25" customHeight="1">
      <c r="A16" s="216" t="s">
        <v>740</v>
      </c>
      <c r="B16" s="218">
        <v>259343649</v>
      </c>
      <c r="C16" s="218">
        <v>54706107</v>
      </c>
      <c r="D16" s="218">
        <v>1561916811</v>
      </c>
      <c r="E16" s="218">
        <v>63698499</v>
      </c>
      <c r="F16" s="218">
        <v>7155873</v>
      </c>
      <c r="G16" s="218">
        <f>SUM(B16:F16)</f>
        <v>1946820939</v>
      </c>
    </row>
    <row r="17" spans="1:7" ht="17.25" customHeight="1">
      <c r="A17" s="216" t="s">
        <v>734</v>
      </c>
      <c r="B17" s="218"/>
      <c r="C17" s="218"/>
      <c r="D17" s="218"/>
      <c r="E17" s="218"/>
      <c r="F17" s="218"/>
      <c r="G17" s="218"/>
    </row>
    <row r="18" spans="1:7" ht="17.25" customHeight="1">
      <c r="A18" s="216" t="s">
        <v>735</v>
      </c>
      <c r="B18" s="218"/>
      <c r="C18" s="218"/>
      <c r="D18" s="218"/>
      <c r="E18" s="218"/>
      <c r="F18" s="218"/>
      <c r="G18" s="218"/>
    </row>
    <row r="19" spans="1:7" ht="17.25" customHeight="1">
      <c r="A19" s="216" t="s">
        <v>736</v>
      </c>
      <c r="B19" s="218"/>
      <c r="C19" s="218"/>
      <c r="D19" s="218"/>
      <c r="E19" s="218"/>
      <c r="F19" s="218"/>
      <c r="G19" s="218"/>
    </row>
    <row r="20" spans="1:7" ht="17.25" customHeight="1">
      <c r="A20" s="216" t="s">
        <v>737</v>
      </c>
      <c r="B20" s="218"/>
      <c r="C20" s="218"/>
      <c r="D20" s="218"/>
      <c r="E20" s="218"/>
      <c r="F20" s="218"/>
      <c r="G20" s="218"/>
    </row>
    <row r="21" spans="1:8" ht="17.25" customHeight="1">
      <c r="A21" s="216" t="s">
        <v>738</v>
      </c>
      <c r="B21" s="217">
        <f>+B15+B16+B17-B18-B19-B20</f>
        <v>4457053312</v>
      </c>
      <c r="C21" s="217">
        <f>+C15+C16+C17-C18-C19-C20</f>
        <v>797993581</v>
      </c>
      <c r="D21" s="217">
        <f>+D15+D16+D17-D18-D19-D20</f>
        <v>32105564933</v>
      </c>
      <c r="E21" s="217">
        <f>+E15+E16+E17-E18-E19-E20</f>
        <v>979958884</v>
      </c>
      <c r="F21" s="217">
        <f>+F15+F16+F17-F18-F19-F20</f>
        <v>95961726</v>
      </c>
      <c r="G21" s="217">
        <f>SUM(B21:F21)</f>
        <v>38436532436</v>
      </c>
      <c r="H21" s="71"/>
    </row>
    <row r="22" spans="1:7" ht="17.25" customHeight="1">
      <c r="A22" s="215" t="s">
        <v>741</v>
      </c>
      <c r="B22" s="219"/>
      <c r="C22" s="219"/>
      <c r="D22" s="219"/>
      <c r="E22" s="219"/>
      <c r="F22" s="219"/>
      <c r="G22" s="219"/>
    </row>
    <row r="23" spans="1:8" ht="17.25" customHeight="1">
      <c r="A23" s="216" t="s">
        <v>742</v>
      </c>
      <c r="B23" s="217">
        <f>+B6-B15</f>
        <v>13080167810</v>
      </c>
      <c r="C23" s="217">
        <f>+C6-C15</f>
        <v>1165144385</v>
      </c>
      <c r="D23" s="217">
        <f>+D6-D15</f>
        <v>41780454208</v>
      </c>
      <c r="E23" s="217">
        <f>+E6-E15</f>
        <v>744587161</v>
      </c>
      <c r="F23" s="217">
        <f>+F6-F15</f>
        <v>159246613</v>
      </c>
      <c r="G23" s="217">
        <f>SUM(B23:F23)</f>
        <v>56929600177</v>
      </c>
      <c r="H23" s="71"/>
    </row>
    <row r="24" spans="1:8" ht="17.25" customHeight="1">
      <c r="A24" s="216" t="s">
        <v>743</v>
      </c>
      <c r="B24" s="217">
        <f>+B13-B21</f>
        <v>12899158476</v>
      </c>
      <c r="C24" s="217">
        <f>+C13-C21</f>
        <v>1110438278</v>
      </c>
      <c r="D24" s="217">
        <f>+D13-D21</f>
        <v>41004958011</v>
      </c>
      <c r="E24" s="217">
        <f>+E13-E21</f>
        <v>680888662</v>
      </c>
      <c r="F24" s="217">
        <f>+F13-F21</f>
        <v>152090740</v>
      </c>
      <c r="G24" s="217">
        <f>SUM(B24:F24)</f>
        <v>55847534167</v>
      </c>
      <c r="H24" s="71"/>
    </row>
    <row r="25" spans="1:7" ht="17.25" customHeight="1">
      <c r="A25" s="175"/>
      <c r="B25" s="176"/>
      <c r="C25" s="176"/>
      <c r="D25" s="176"/>
      <c r="E25" s="176"/>
      <c r="F25" s="176"/>
      <c r="G25" s="176"/>
    </row>
    <row r="26" spans="1:7" ht="17.25" customHeight="1">
      <c r="A26" s="311" t="s">
        <v>23</v>
      </c>
      <c r="B26" s="311"/>
      <c r="C26" s="311"/>
      <c r="D26" s="311"/>
      <c r="E26" s="311"/>
      <c r="F26" s="311"/>
      <c r="G26" s="311"/>
    </row>
    <row r="27" spans="1:7" ht="17.25" customHeight="1">
      <c r="A27" s="312" t="s">
        <v>24</v>
      </c>
      <c r="B27" s="312"/>
      <c r="C27" s="312"/>
      <c r="D27" s="312"/>
      <c r="E27" s="312"/>
      <c r="F27" s="312"/>
      <c r="G27" s="312"/>
    </row>
    <row r="28" spans="1:7" ht="17.25" customHeight="1">
      <c r="A28" s="220" t="s">
        <v>744</v>
      </c>
      <c r="B28" s="220"/>
      <c r="C28" s="220"/>
      <c r="D28" s="220"/>
      <c r="E28" s="220"/>
      <c r="F28" s="220"/>
      <c r="G28" s="220"/>
    </row>
    <row r="29" spans="1:7" ht="17.25" customHeight="1">
      <c r="A29" s="220" t="s">
        <v>745</v>
      </c>
      <c r="B29" s="220"/>
      <c r="C29" s="220"/>
      <c r="D29" s="220"/>
      <c r="E29" s="220"/>
      <c r="F29" s="220"/>
      <c r="G29" s="220"/>
    </row>
    <row r="30" ht="17.25" customHeight="1">
      <c r="A30" t="s">
        <v>746</v>
      </c>
    </row>
    <row r="31" ht="17.25" customHeight="1"/>
    <row r="32" ht="17.25" customHeight="1"/>
  </sheetData>
  <sheetProtection/>
  <mergeCells count="5">
    <mergeCell ref="A1:G1"/>
    <mergeCell ref="E3:G3"/>
    <mergeCell ref="A26:G26"/>
    <mergeCell ref="A27:G27"/>
    <mergeCell ref="A2:G2"/>
  </mergeCells>
  <printOptions/>
  <pageMargins left="0.71" right="0.27" top="0.68" bottom="0.7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0">
      <selection activeCell="B40" sqref="B40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1" ht="20.25" customHeight="1"/>
    <row r="2" spans="1:5" ht="27.75" customHeight="1">
      <c r="A2" s="292" t="s">
        <v>747</v>
      </c>
      <c r="B2" s="292"/>
      <c r="C2" s="292"/>
      <c r="D2" s="292"/>
      <c r="E2" s="292"/>
    </row>
    <row r="3" spans="1:5" ht="18">
      <c r="A3" s="285" t="s">
        <v>311</v>
      </c>
      <c r="B3" s="285"/>
      <c r="C3" s="285"/>
      <c r="D3" s="285"/>
      <c r="E3" s="285"/>
    </row>
    <row r="5" spans="1:5" ht="15">
      <c r="A5" s="314" t="s">
        <v>748</v>
      </c>
      <c r="B5" s="316" t="s">
        <v>749</v>
      </c>
      <c r="C5" s="316"/>
      <c r="D5" s="316" t="s">
        <v>446</v>
      </c>
      <c r="E5" s="316"/>
    </row>
    <row r="6" spans="1:5" ht="15">
      <c r="A6" s="315"/>
      <c r="B6" s="221" t="s">
        <v>750</v>
      </c>
      <c r="C6" s="221" t="s">
        <v>751</v>
      </c>
      <c r="D6" s="221" t="s">
        <v>750</v>
      </c>
      <c r="E6" s="221" t="s">
        <v>751</v>
      </c>
    </row>
    <row r="7" spans="1:5" ht="14.25">
      <c r="A7" s="222"/>
      <c r="B7" s="223"/>
      <c r="C7" s="223"/>
      <c r="D7" s="223"/>
      <c r="E7" s="223"/>
    </row>
    <row r="8" spans="1:5" ht="15">
      <c r="A8" s="153" t="s">
        <v>752</v>
      </c>
      <c r="B8" s="224"/>
      <c r="C8" s="224"/>
      <c r="D8" s="224"/>
      <c r="E8" s="224"/>
    </row>
    <row r="9" spans="1:5" ht="14.25">
      <c r="A9" s="111" t="s">
        <v>753</v>
      </c>
      <c r="B9" s="224"/>
      <c r="C9" s="224"/>
      <c r="D9" s="224"/>
      <c r="E9" s="224"/>
    </row>
    <row r="10" spans="1:5" ht="14.25">
      <c r="A10" s="111" t="s">
        <v>754</v>
      </c>
      <c r="B10" s="224"/>
      <c r="C10" s="224"/>
      <c r="D10" s="224"/>
      <c r="E10" s="224"/>
    </row>
    <row r="11" spans="1:5" ht="14.25">
      <c r="A11" s="225" t="s">
        <v>755</v>
      </c>
      <c r="B11" s="224"/>
      <c r="C11" s="224"/>
      <c r="D11" s="224"/>
      <c r="E11" s="224"/>
    </row>
    <row r="12" spans="1:5" ht="14.25">
      <c r="A12" s="225" t="s">
        <v>756</v>
      </c>
      <c r="B12" s="224"/>
      <c r="C12" s="224">
        <v>5000000000</v>
      </c>
      <c r="D12" s="224"/>
      <c r="E12" s="224">
        <v>5000000000</v>
      </c>
    </row>
    <row r="13" spans="1:5" ht="15">
      <c r="A13" s="153" t="s">
        <v>757</v>
      </c>
      <c r="B13" s="224"/>
      <c r="C13" s="224"/>
      <c r="D13" s="224"/>
      <c r="E13" s="224"/>
    </row>
    <row r="14" spans="1:5" ht="30">
      <c r="A14" s="226" t="s">
        <v>758</v>
      </c>
      <c r="B14" s="224">
        <v>310000</v>
      </c>
      <c r="C14" s="224">
        <v>4657000000</v>
      </c>
      <c r="D14" s="224">
        <v>310000</v>
      </c>
      <c r="E14" s="224">
        <v>4657000000</v>
      </c>
    </row>
    <row r="15" spans="1:5" ht="14.25">
      <c r="A15" s="111" t="s">
        <v>753</v>
      </c>
      <c r="B15" s="224"/>
      <c r="C15" s="224"/>
      <c r="D15" s="224"/>
      <c r="E15" s="224"/>
    </row>
    <row r="16" spans="1:5" ht="14.25">
      <c r="A16" s="111" t="s">
        <v>759</v>
      </c>
      <c r="B16" s="224"/>
      <c r="C16" s="224"/>
      <c r="D16" s="224"/>
      <c r="E16" s="224"/>
    </row>
    <row r="17" spans="1:5" ht="14.25">
      <c r="A17" s="225" t="s">
        <v>755</v>
      </c>
      <c r="B17" s="224"/>
      <c r="C17" s="224"/>
      <c r="D17" s="224"/>
      <c r="E17" s="224"/>
    </row>
    <row r="18" spans="1:5" ht="14.25">
      <c r="A18" s="225" t="s">
        <v>760</v>
      </c>
      <c r="B18" s="224"/>
      <c r="C18" s="224"/>
      <c r="D18" s="224"/>
      <c r="E18" s="224"/>
    </row>
    <row r="19" spans="1:5" ht="15">
      <c r="A19" s="153" t="s">
        <v>761</v>
      </c>
      <c r="B19" s="224"/>
      <c r="C19" s="224"/>
      <c r="D19" s="224"/>
      <c r="E19" s="224"/>
    </row>
    <row r="20" spans="1:5" ht="14.25">
      <c r="A20" s="227" t="s">
        <v>762</v>
      </c>
      <c r="B20" s="224"/>
      <c r="C20" s="224"/>
      <c r="D20" s="224"/>
      <c r="E20" s="224"/>
    </row>
    <row r="21" spans="1:5" ht="14.25">
      <c r="A21" s="227" t="s">
        <v>763</v>
      </c>
      <c r="B21" s="224"/>
      <c r="C21" s="224"/>
      <c r="D21" s="224"/>
      <c r="E21" s="224"/>
    </row>
    <row r="22" spans="1:5" ht="14.25">
      <c r="A22" s="227" t="s">
        <v>764</v>
      </c>
      <c r="B22" s="224"/>
      <c r="C22" s="224"/>
      <c r="D22" s="224"/>
      <c r="E22" s="224"/>
    </row>
    <row r="23" spans="1:5" ht="14.25">
      <c r="A23" s="227" t="s">
        <v>765</v>
      </c>
      <c r="B23" s="224"/>
      <c r="C23" s="224"/>
      <c r="D23" s="224"/>
      <c r="E23" s="224"/>
    </row>
    <row r="24" spans="1:5" ht="14.25">
      <c r="A24" s="111" t="s">
        <v>753</v>
      </c>
      <c r="B24" s="224"/>
      <c r="C24" s="224"/>
      <c r="D24" s="224"/>
      <c r="E24" s="224"/>
    </row>
    <row r="25" spans="1:5" ht="14.25">
      <c r="A25" s="111" t="s">
        <v>766</v>
      </c>
      <c r="B25" s="224"/>
      <c r="C25" s="224"/>
      <c r="D25" s="224"/>
      <c r="E25" s="224"/>
    </row>
    <row r="26" spans="1:5" ht="14.25">
      <c r="A26" s="225" t="s">
        <v>755</v>
      </c>
      <c r="B26" s="224"/>
      <c r="C26" s="224"/>
      <c r="D26" s="224"/>
      <c r="E26" s="224"/>
    </row>
    <row r="27" spans="1:5" ht="14.25">
      <c r="A27" s="225" t="s">
        <v>760</v>
      </c>
      <c r="B27" s="224"/>
      <c r="C27" s="224"/>
      <c r="D27" s="224"/>
      <c r="E27" s="224"/>
    </row>
    <row r="28" spans="1:5" ht="14.25">
      <c r="A28" s="111"/>
      <c r="B28" s="224"/>
      <c r="C28" s="224"/>
      <c r="D28" s="224"/>
      <c r="E28" s="224"/>
    </row>
    <row r="29" spans="1:5" ht="14.25">
      <c r="A29" s="228"/>
      <c r="B29" s="229"/>
      <c r="C29" s="229"/>
      <c r="D29" s="229"/>
      <c r="E29" s="229"/>
    </row>
  </sheetData>
  <sheetProtection/>
  <mergeCells count="5">
    <mergeCell ref="A2:E2"/>
    <mergeCell ref="A3:E3"/>
    <mergeCell ref="A5:A6"/>
    <mergeCell ref="B5:C5"/>
    <mergeCell ref="D5:E5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A29" sqref="A29:H1141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1" spans="1:7" ht="15" customHeight="1">
      <c r="A1" s="230"/>
      <c r="B1" s="195"/>
      <c r="C1" s="195"/>
      <c r="D1" s="195"/>
      <c r="E1" s="195"/>
      <c r="F1" s="195"/>
      <c r="G1" s="195"/>
    </row>
    <row r="3" spans="1:7" ht="20.25">
      <c r="A3" s="317" t="s">
        <v>25</v>
      </c>
      <c r="B3" s="317"/>
      <c r="C3" s="317"/>
      <c r="D3" s="317"/>
      <c r="E3" s="317"/>
      <c r="F3" s="317"/>
      <c r="G3" s="317"/>
    </row>
    <row r="4" spans="1:7" ht="15">
      <c r="A4" s="318" t="s">
        <v>311</v>
      </c>
      <c r="B4" s="318"/>
      <c r="C4" s="318"/>
      <c r="D4" s="318"/>
      <c r="E4" s="318"/>
      <c r="F4" s="318"/>
      <c r="G4" s="318"/>
    </row>
    <row r="5" spans="4:7" ht="15">
      <c r="D5" s="231"/>
      <c r="E5" s="231"/>
      <c r="F5" s="231"/>
      <c r="G5" s="231"/>
    </row>
    <row r="6" spans="5:7" ht="15">
      <c r="E6" s="231"/>
      <c r="F6" s="231"/>
      <c r="G6" s="231"/>
    </row>
    <row r="7" spans="1:7" ht="38.25">
      <c r="A7" s="232" t="s">
        <v>33</v>
      </c>
      <c r="B7" s="233" t="s">
        <v>561</v>
      </c>
      <c r="C7" s="233" t="s">
        <v>767</v>
      </c>
      <c r="D7" s="233" t="s">
        <v>586</v>
      </c>
      <c r="E7" s="233" t="s">
        <v>587</v>
      </c>
      <c r="F7" s="233" t="s">
        <v>768</v>
      </c>
      <c r="G7" s="233" t="s">
        <v>451</v>
      </c>
    </row>
    <row r="8" spans="1:7" ht="14.25">
      <c r="A8" s="234"/>
      <c r="B8" s="234"/>
      <c r="C8" s="234"/>
      <c r="D8" s="234"/>
      <c r="E8" s="234"/>
      <c r="F8" s="234"/>
      <c r="G8" s="234"/>
    </row>
    <row r="9" spans="1:7" ht="20.25" customHeight="1">
      <c r="A9" s="179" t="s">
        <v>769</v>
      </c>
      <c r="B9" s="217">
        <v>55680000000</v>
      </c>
      <c r="C9" s="217">
        <v>6024502460</v>
      </c>
      <c r="D9" s="217">
        <v>13633915177</v>
      </c>
      <c r="E9" s="217">
        <v>3098213858</v>
      </c>
      <c r="F9" s="217">
        <v>14291500320</v>
      </c>
      <c r="G9" s="217">
        <f aca="true" t="shared" si="0" ref="G9:G15">SUM(B9:F9)</f>
        <v>92728131815</v>
      </c>
    </row>
    <row r="10" spans="1:7" ht="20.25" customHeight="1">
      <c r="A10" s="174" t="s">
        <v>770</v>
      </c>
      <c r="B10" s="218">
        <v>0</v>
      </c>
      <c r="C10" s="218"/>
      <c r="D10" s="218">
        <v>1379207124</v>
      </c>
      <c r="E10" s="218">
        <v>585853007</v>
      </c>
      <c r="F10" s="218"/>
      <c r="G10" s="217">
        <f t="shared" si="0"/>
        <v>1965060131</v>
      </c>
    </row>
    <row r="11" spans="1:7" ht="20.25" customHeight="1">
      <c r="A11" s="174" t="s">
        <v>771</v>
      </c>
      <c r="B11" s="218"/>
      <c r="C11" s="218"/>
      <c r="D11" s="218"/>
      <c r="E11" s="218"/>
      <c r="F11" s="218"/>
      <c r="G11" s="217">
        <f t="shared" si="0"/>
        <v>0</v>
      </c>
    </row>
    <row r="12" spans="1:7" ht="20.25" customHeight="1">
      <c r="A12" s="136" t="s">
        <v>734</v>
      </c>
      <c r="B12" s="218"/>
      <c r="C12" s="218"/>
      <c r="D12" s="218"/>
      <c r="E12" s="218"/>
      <c r="F12" s="218"/>
      <c r="G12" s="217">
        <f t="shared" si="0"/>
        <v>0</v>
      </c>
    </row>
    <row r="13" spans="1:8" ht="20.25" customHeight="1">
      <c r="A13" s="136" t="s">
        <v>772</v>
      </c>
      <c r="B13" s="218"/>
      <c r="C13" s="218"/>
      <c r="D13" s="218"/>
      <c r="E13" s="218"/>
      <c r="F13" s="218">
        <v>11717060131</v>
      </c>
      <c r="G13" s="217">
        <f t="shared" si="0"/>
        <v>11717060131</v>
      </c>
      <c r="H13" s="71"/>
    </row>
    <row r="14" spans="1:7" ht="20.25" customHeight="1">
      <c r="A14" s="136" t="s">
        <v>773</v>
      </c>
      <c r="B14" s="218"/>
      <c r="C14" s="218"/>
      <c r="D14" s="218"/>
      <c r="E14" s="218"/>
      <c r="F14" s="218">
        <v>1912796842</v>
      </c>
      <c r="G14" s="217">
        <f t="shared" si="0"/>
        <v>1912796842</v>
      </c>
    </row>
    <row r="15" spans="1:7" ht="20.25" customHeight="1">
      <c r="A15" s="136" t="s">
        <v>737</v>
      </c>
      <c r="B15" s="218"/>
      <c r="C15" s="218"/>
      <c r="D15" s="218"/>
      <c r="E15" s="218"/>
      <c r="F15" s="218"/>
      <c r="G15" s="217">
        <f t="shared" si="0"/>
        <v>0</v>
      </c>
    </row>
    <row r="16" spans="1:7" ht="20.25" customHeight="1">
      <c r="A16" s="319" t="s">
        <v>774</v>
      </c>
      <c r="B16" s="321">
        <f>+B9+B10+B12-B13-B15+B11-B14</f>
        <v>55680000000</v>
      </c>
      <c r="C16" s="323">
        <f>+C9+C10+C12-C13-C15+C11-C14</f>
        <v>6024502460</v>
      </c>
      <c r="D16" s="323">
        <f>+D9+D10+D12-D13-D15+D11-D14</f>
        <v>15013122301</v>
      </c>
      <c r="E16" s="323">
        <f>+E9+E10+E12-E13-E15+E11-E14</f>
        <v>3684066865</v>
      </c>
      <c r="F16" s="323">
        <f>+F9+F10+F12-F13-F15+F11-F14</f>
        <v>661643347</v>
      </c>
      <c r="G16" s="323">
        <f>SUM(B16:F17)</f>
        <v>81063334973</v>
      </c>
    </row>
    <row r="17" spans="1:8" ht="14.25" customHeight="1">
      <c r="A17" s="320"/>
      <c r="B17" s="322"/>
      <c r="C17" s="324"/>
      <c r="D17" s="324"/>
      <c r="E17" s="324"/>
      <c r="F17" s="324"/>
      <c r="G17" s="324"/>
      <c r="H17" s="71"/>
    </row>
    <row r="18" spans="1:7" ht="20.25" customHeight="1">
      <c r="A18" s="174" t="s">
        <v>775</v>
      </c>
      <c r="B18" s="218"/>
      <c r="C18" s="218"/>
      <c r="D18" s="218"/>
      <c r="E18" s="218"/>
      <c r="F18" s="218"/>
      <c r="G18" s="217">
        <f aca="true" t="shared" si="1" ref="G18:G24">SUM(B18:F18)</f>
        <v>0</v>
      </c>
    </row>
    <row r="19" spans="1:7" ht="20.25" customHeight="1">
      <c r="A19" s="174" t="s">
        <v>776</v>
      </c>
      <c r="B19" s="218"/>
      <c r="C19" s="218"/>
      <c r="D19" s="218"/>
      <c r="E19" s="218"/>
      <c r="F19" s="218"/>
      <c r="G19" s="217">
        <f t="shared" si="1"/>
        <v>0</v>
      </c>
    </row>
    <row r="20" spans="1:7" ht="20.25" customHeight="1">
      <c r="A20" s="136" t="s">
        <v>734</v>
      </c>
      <c r="B20" s="218"/>
      <c r="C20" s="218"/>
      <c r="D20" s="218"/>
      <c r="E20" s="218"/>
      <c r="F20" s="218"/>
      <c r="G20" s="217">
        <f t="shared" si="1"/>
        <v>0</v>
      </c>
    </row>
    <row r="21" spans="1:7" ht="20.25" customHeight="1">
      <c r="A21" s="136" t="s">
        <v>777</v>
      </c>
      <c r="B21" s="218"/>
      <c r="C21" s="218"/>
      <c r="D21" s="218"/>
      <c r="E21" s="218"/>
      <c r="F21" s="218"/>
      <c r="G21" s="217">
        <f t="shared" si="1"/>
        <v>0</v>
      </c>
    </row>
    <row r="22" spans="1:7" ht="20.25" customHeight="1">
      <c r="A22" s="136" t="s">
        <v>778</v>
      </c>
      <c r="B22" s="218"/>
      <c r="C22" s="218"/>
      <c r="D22" s="218"/>
      <c r="E22" s="218"/>
      <c r="F22" s="218">
        <v>1302825127</v>
      </c>
      <c r="G22" s="217">
        <f t="shared" si="1"/>
        <v>1302825127</v>
      </c>
    </row>
    <row r="23" spans="1:7" ht="20.25" customHeight="1">
      <c r="A23" s="136" t="s">
        <v>737</v>
      </c>
      <c r="B23" s="218"/>
      <c r="C23" s="218"/>
      <c r="D23" s="218"/>
      <c r="E23" s="218"/>
      <c r="F23" s="218"/>
      <c r="G23" s="217">
        <f t="shared" si="1"/>
        <v>0</v>
      </c>
    </row>
    <row r="24" spans="1:7" ht="20.25" customHeight="1">
      <c r="A24" s="235" t="s">
        <v>320</v>
      </c>
      <c r="B24" s="236">
        <f>+B16+B18+B20-B21-B23+B19-B22</f>
        <v>55680000000</v>
      </c>
      <c r="C24" s="236">
        <f>+C16+C18+C20-C21-C23+C19-C22</f>
        <v>6024502460</v>
      </c>
      <c r="D24" s="236">
        <f>+D16+D18+D20-D21-D23+D19-D22</f>
        <v>15013122301</v>
      </c>
      <c r="E24" s="236">
        <f>+E16+E18+E20-E21-E23+E19-E22</f>
        <v>3684066865</v>
      </c>
      <c r="F24" s="236">
        <f>+F16+F19+F20-F21-F22</f>
        <v>-641181780</v>
      </c>
      <c r="G24" s="236">
        <f t="shared" si="1"/>
        <v>79760509846</v>
      </c>
    </row>
    <row r="25" spans="1:7" ht="16.5" customHeight="1">
      <c r="A25" s="230"/>
      <c r="B25" s="195"/>
      <c r="C25" s="195"/>
      <c r="D25" s="195"/>
      <c r="E25" s="195"/>
      <c r="F25" s="195"/>
      <c r="G25" s="195"/>
    </row>
    <row r="26" spans="1:7" ht="16.5" customHeight="1">
      <c r="A26" s="230"/>
      <c r="B26" s="195"/>
      <c r="C26" s="195"/>
      <c r="D26" s="195"/>
      <c r="E26" s="195"/>
      <c r="F26" s="195"/>
      <c r="G26" s="195"/>
    </row>
    <row r="27" spans="1:7" ht="15">
      <c r="A27" s="230"/>
      <c r="B27" s="195"/>
      <c r="C27" s="195"/>
      <c r="D27" s="195"/>
      <c r="E27" s="195"/>
      <c r="F27" s="195"/>
      <c r="G27" s="195"/>
    </row>
  </sheetData>
  <sheetProtection/>
  <mergeCells count="9">
    <mergeCell ref="A3:G3"/>
    <mergeCell ref="A4:G4"/>
    <mergeCell ref="A16:A17"/>
    <mergeCell ref="B16:B17"/>
    <mergeCell ref="C16:C17"/>
    <mergeCell ref="D16:D17"/>
    <mergeCell ref="E16:E17"/>
    <mergeCell ref="F16:F17"/>
    <mergeCell ref="G16:G17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7">
      <selection activeCell="F36" sqref="F36"/>
    </sheetView>
  </sheetViews>
  <sheetFormatPr defaultColWidth="8" defaultRowHeight="14.25"/>
  <cols>
    <col min="1" max="1" width="33.69921875" style="250" customWidth="1"/>
    <col min="2" max="2" width="5.8984375" style="250" customWidth="1"/>
    <col min="3" max="8" width="15" style="250" customWidth="1"/>
    <col min="9" max="9" width="16.59765625" style="250" customWidth="1"/>
    <col min="10" max="10" width="11.09765625" style="250" customWidth="1"/>
    <col min="11" max="11" width="10.59765625" style="250" customWidth="1"/>
    <col min="12" max="12" width="11.19921875" style="250" customWidth="1"/>
    <col min="13" max="13" width="8" style="250" customWidth="1"/>
    <col min="14" max="14" width="11.19921875" style="250" customWidth="1"/>
    <col min="15" max="16384" width="8" style="250" customWidth="1"/>
  </cols>
  <sheetData>
    <row r="1" spans="1:8" ht="12.75">
      <c r="A1" s="326" t="s">
        <v>812</v>
      </c>
      <c r="B1" s="326"/>
      <c r="C1" s="326"/>
      <c r="D1" s="326"/>
      <c r="E1" s="326"/>
      <c r="F1" s="326"/>
      <c r="G1" s="326"/>
      <c r="H1" s="326"/>
    </row>
    <row r="2" spans="1:8" ht="12.75">
      <c r="A2" s="249"/>
      <c r="B2" s="249"/>
      <c r="C2" s="249"/>
      <c r="D2" s="249"/>
      <c r="E2" s="249"/>
      <c r="F2" s="249"/>
      <c r="G2" s="249"/>
      <c r="H2" s="249"/>
    </row>
    <row r="3" spans="1:8" s="251" customFormat="1" ht="21.75">
      <c r="A3" s="325" t="s">
        <v>813</v>
      </c>
      <c r="B3" s="325"/>
      <c r="C3" s="325"/>
      <c r="D3" s="325"/>
      <c r="E3" s="325"/>
      <c r="F3" s="325"/>
      <c r="G3" s="325"/>
      <c r="H3" s="325"/>
    </row>
    <row r="4" spans="1:8" ht="12.75">
      <c r="A4" s="327" t="s">
        <v>814</v>
      </c>
      <c r="B4" s="327"/>
      <c r="C4" s="327"/>
      <c r="D4" s="327"/>
      <c r="E4" s="327"/>
      <c r="F4" s="327"/>
      <c r="G4" s="327"/>
      <c r="H4" s="327"/>
    </row>
    <row r="7" spans="1:8" s="253" customFormat="1" ht="34.5" customHeight="1">
      <c r="A7" s="252" t="s">
        <v>33</v>
      </c>
      <c r="B7" s="252" t="s">
        <v>34</v>
      </c>
      <c r="C7" s="252" t="s">
        <v>815</v>
      </c>
      <c r="D7" s="252" t="s">
        <v>816</v>
      </c>
      <c r="E7" s="252" t="s">
        <v>817</v>
      </c>
      <c r="F7" s="252" t="s">
        <v>818</v>
      </c>
      <c r="G7" s="252" t="s">
        <v>819</v>
      </c>
      <c r="H7" s="252" t="s">
        <v>820</v>
      </c>
    </row>
    <row r="8" spans="1:8" s="255" customFormat="1" ht="12.75">
      <c r="A8" s="254"/>
      <c r="B8" s="254"/>
      <c r="C8" s="254"/>
      <c r="D8" s="254"/>
      <c r="E8" s="254"/>
      <c r="F8" s="254"/>
      <c r="G8" s="254"/>
      <c r="H8" s="254"/>
    </row>
    <row r="9" spans="1:8" ht="17.25" customHeight="1">
      <c r="A9" s="256" t="s">
        <v>821</v>
      </c>
      <c r="B9" s="257" t="s">
        <v>255</v>
      </c>
      <c r="C9" s="258">
        <f aca="true" t="shared" si="0" ref="C9:H9">SUM(C10:C19)</f>
        <v>427678494</v>
      </c>
      <c r="D9" s="258">
        <f t="shared" si="0"/>
        <v>1757861593</v>
      </c>
      <c r="E9" s="258">
        <f t="shared" si="0"/>
        <v>859742522</v>
      </c>
      <c r="F9" s="258">
        <f t="shared" si="0"/>
        <v>864714019</v>
      </c>
      <c r="G9" s="258">
        <f t="shared" si="0"/>
        <v>469721292</v>
      </c>
      <c r="H9" s="258">
        <f t="shared" si="0"/>
        <v>1804875888</v>
      </c>
    </row>
    <row r="10" spans="1:8" ht="17.25" customHeight="1">
      <c r="A10" s="259" t="s">
        <v>822</v>
      </c>
      <c r="B10" s="260" t="s">
        <v>258</v>
      </c>
      <c r="C10" s="261">
        <v>276281102</v>
      </c>
      <c r="D10" s="261">
        <v>446611352</v>
      </c>
      <c r="E10" s="261">
        <f>6364984360-5855496119</f>
        <v>509488241</v>
      </c>
      <c r="F10" s="261">
        <v>419449051</v>
      </c>
      <c r="G10" s="261">
        <v>366320292</v>
      </c>
      <c r="H10" s="261">
        <v>446611352</v>
      </c>
    </row>
    <row r="11" spans="1:8" ht="17.25" customHeight="1">
      <c r="A11" s="259" t="s">
        <v>0</v>
      </c>
      <c r="B11" s="260" t="s">
        <v>1</v>
      </c>
      <c r="C11" s="261"/>
      <c r="D11" s="261"/>
      <c r="E11" s="261"/>
      <c r="F11" s="261"/>
      <c r="G11" s="261"/>
      <c r="H11" s="261"/>
    </row>
    <row r="12" spans="1:8" ht="17.25" customHeight="1">
      <c r="A12" s="259" t="s">
        <v>2</v>
      </c>
      <c r="B12" s="260" t="s">
        <v>3</v>
      </c>
      <c r="C12" s="261"/>
      <c r="D12" s="261"/>
      <c r="E12" s="261"/>
      <c r="F12" s="261"/>
      <c r="G12" s="261"/>
      <c r="H12" s="261"/>
    </row>
    <row r="13" spans="1:8" ht="17.25" customHeight="1">
      <c r="A13" s="259" t="s">
        <v>4</v>
      </c>
      <c r="B13" s="260" t="s">
        <v>5</v>
      </c>
      <c r="C13" s="261"/>
      <c r="D13" s="261"/>
      <c r="E13" s="261"/>
      <c r="F13" s="261"/>
      <c r="G13" s="261"/>
      <c r="H13" s="261"/>
    </row>
    <row r="14" spans="1:8" ht="17.25" customHeight="1">
      <c r="A14" s="259" t="s">
        <v>6</v>
      </c>
      <c r="B14" s="260" t="s">
        <v>7</v>
      </c>
      <c r="C14" s="261"/>
      <c r="D14" s="261">
        <v>1311250241</v>
      </c>
      <c r="E14" s="261">
        <v>64924723</v>
      </c>
      <c r="F14" s="261">
        <v>95492780</v>
      </c>
      <c r="G14" s="261"/>
      <c r="H14" s="261">
        <f>+D14+F14-E14-C14</f>
        <v>1341818298</v>
      </c>
    </row>
    <row r="15" spans="1:8" ht="17.25" customHeight="1">
      <c r="A15" s="259" t="s">
        <v>8</v>
      </c>
      <c r="B15" s="260" t="s">
        <v>9</v>
      </c>
      <c r="C15" s="261">
        <v>101379392</v>
      </c>
      <c r="D15" s="261"/>
      <c r="E15" s="261">
        <v>72010558</v>
      </c>
      <c r="F15" s="261">
        <v>183836188</v>
      </c>
      <c r="G15" s="261"/>
      <c r="H15" s="261">
        <f>+D15+F15-C15-E15</f>
        <v>10446238</v>
      </c>
    </row>
    <row r="16" spans="1:8" ht="17.25" customHeight="1">
      <c r="A16" s="259" t="s">
        <v>10</v>
      </c>
      <c r="B16" s="260" t="s">
        <v>11</v>
      </c>
      <c r="C16" s="261"/>
      <c r="D16" s="261"/>
      <c r="E16" s="261"/>
      <c r="F16" s="261"/>
      <c r="G16" s="261"/>
      <c r="H16" s="261"/>
    </row>
    <row r="17" spans="1:8" ht="17.25" customHeight="1">
      <c r="A17" s="259" t="s">
        <v>12</v>
      </c>
      <c r="B17" s="260" t="s">
        <v>13</v>
      </c>
      <c r="C17" s="261"/>
      <c r="D17" s="261"/>
      <c r="E17" s="261"/>
      <c r="F17" s="261"/>
      <c r="G17" s="261"/>
      <c r="H17" s="261"/>
    </row>
    <row r="18" spans="1:8" ht="17.25" customHeight="1">
      <c r="A18" s="259" t="s">
        <v>14</v>
      </c>
      <c r="B18" s="260" t="s">
        <v>15</v>
      </c>
      <c r="C18" s="261">
        <v>50018000</v>
      </c>
      <c r="D18" s="261"/>
      <c r="E18" s="261">
        <v>213319000</v>
      </c>
      <c r="F18" s="261">
        <v>159936000</v>
      </c>
      <c r="G18" s="261">
        <f>+C18+E18-F18</f>
        <v>103401000</v>
      </c>
      <c r="H18" s="261"/>
    </row>
    <row r="19" spans="1:8" ht="17.25" customHeight="1">
      <c r="A19" s="259" t="s">
        <v>16</v>
      </c>
      <c r="B19" s="260" t="s">
        <v>261</v>
      </c>
      <c r="C19" s="261"/>
      <c r="D19" s="261"/>
      <c r="E19" s="261"/>
      <c r="F19" s="261">
        <v>6000000</v>
      </c>
      <c r="G19" s="261"/>
      <c r="H19" s="261">
        <f>+E19+F19-G19</f>
        <v>6000000</v>
      </c>
    </row>
    <row r="20" spans="1:8" ht="17.25" customHeight="1">
      <c r="A20" s="259" t="s">
        <v>152</v>
      </c>
      <c r="B20" s="260" t="s">
        <v>152</v>
      </c>
      <c r="C20" s="261"/>
      <c r="D20" s="261"/>
      <c r="E20" s="261"/>
      <c r="F20" s="261"/>
      <c r="G20" s="261"/>
      <c r="H20" s="261"/>
    </row>
    <row r="21" spans="1:8" ht="17.25" customHeight="1">
      <c r="A21" s="256" t="s">
        <v>17</v>
      </c>
      <c r="B21" s="257" t="s">
        <v>275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1:8" ht="17.25" customHeight="1">
      <c r="A22" s="259" t="s">
        <v>18</v>
      </c>
      <c r="B22" s="260" t="s">
        <v>277</v>
      </c>
      <c r="C22" s="261"/>
      <c r="D22" s="261"/>
      <c r="E22" s="261"/>
      <c r="F22" s="261"/>
      <c r="G22" s="261"/>
      <c r="H22" s="261"/>
    </row>
    <row r="23" spans="1:8" ht="17.25" customHeight="1">
      <c r="A23" s="259" t="s">
        <v>19</v>
      </c>
      <c r="B23" s="260" t="s">
        <v>20</v>
      </c>
      <c r="C23" s="261"/>
      <c r="D23" s="261"/>
      <c r="E23" s="261"/>
      <c r="F23" s="261"/>
      <c r="G23" s="261"/>
      <c r="H23" s="261"/>
    </row>
    <row r="24" spans="1:8" ht="17.25" customHeight="1">
      <c r="A24" s="259" t="s">
        <v>21</v>
      </c>
      <c r="B24" s="260" t="s">
        <v>279</v>
      </c>
      <c r="C24" s="261"/>
      <c r="D24" s="261"/>
      <c r="E24" s="261"/>
      <c r="F24" s="261"/>
      <c r="G24" s="261"/>
      <c r="H24" s="261"/>
    </row>
    <row r="25" spans="1:8" ht="17.25" customHeight="1">
      <c r="A25" s="262" t="s">
        <v>152</v>
      </c>
      <c r="B25" s="263" t="s">
        <v>152</v>
      </c>
      <c r="C25" s="264"/>
      <c r="D25" s="264"/>
      <c r="E25" s="264"/>
      <c r="F25" s="264"/>
      <c r="G25" s="264"/>
      <c r="H25" s="264"/>
    </row>
    <row r="26" spans="1:8" ht="17.25" customHeight="1">
      <c r="A26" s="265" t="s">
        <v>22</v>
      </c>
      <c r="B26" s="266" t="s">
        <v>281</v>
      </c>
      <c r="C26" s="267">
        <f aca="true" t="shared" si="1" ref="C26:H26">+C9+C21</f>
        <v>427678494</v>
      </c>
      <c r="D26" s="267">
        <f t="shared" si="1"/>
        <v>1757861593</v>
      </c>
      <c r="E26" s="267">
        <f t="shared" si="1"/>
        <v>859742522</v>
      </c>
      <c r="F26" s="267">
        <f t="shared" si="1"/>
        <v>864714019</v>
      </c>
      <c r="G26" s="267">
        <f t="shared" si="1"/>
        <v>469721292</v>
      </c>
      <c r="H26" s="267">
        <f t="shared" si="1"/>
        <v>1804875888</v>
      </c>
    </row>
    <row r="27" spans="1:8" ht="17.25" customHeight="1">
      <c r="A27" s="268"/>
      <c r="B27" s="269"/>
      <c r="C27" s="270"/>
      <c r="D27" s="270"/>
      <c r="E27" s="270"/>
      <c r="F27" s="270"/>
      <c r="G27" s="270"/>
      <c r="H27" s="270"/>
    </row>
    <row r="28" spans="1:8" ht="12.75">
      <c r="A28" s="271"/>
      <c r="B28" s="271"/>
      <c r="C28" s="271"/>
      <c r="D28" s="271"/>
      <c r="E28" s="271"/>
      <c r="F28" s="271"/>
      <c r="G28" s="271"/>
      <c r="H28" s="271"/>
    </row>
    <row r="29" spans="1:8" ht="12.75">
      <c r="A29" s="271"/>
      <c r="B29" s="271"/>
      <c r="C29" s="271"/>
      <c r="D29" s="271"/>
      <c r="E29" s="271"/>
      <c r="F29" s="271"/>
      <c r="G29" s="271"/>
      <c r="H29" s="271"/>
    </row>
    <row r="30" spans="1:8" ht="12.75">
      <c r="A30" s="271"/>
      <c r="B30" s="271"/>
      <c r="C30" s="271"/>
      <c r="D30" s="271"/>
      <c r="E30" s="271"/>
      <c r="F30" s="271"/>
      <c r="G30" s="271"/>
      <c r="H30" s="271"/>
    </row>
  </sheetData>
  <sheetProtection/>
  <mergeCells count="3">
    <mergeCell ref="A3:H3"/>
    <mergeCell ref="A1:H1"/>
    <mergeCell ref="A4:H4"/>
  </mergeCells>
  <printOptions/>
  <pageMargins left="0.93" right="0.25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minhnt</cp:lastModifiedBy>
  <cp:lastPrinted>2013-04-25T07:00:39Z</cp:lastPrinted>
  <dcterms:created xsi:type="dcterms:W3CDTF">2013-04-25T06:59:33Z</dcterms:created>
  <dcterms:modified xsi:type="dcterms:W3CDTF">2013-05-02T03:31:38Z</dcterms:modified>
  <cp:category/>
  <cp:version/>
  <cp:contentType/>
  <cp:contentStatus/>
</cp:coreProperties>
</file>